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25"/>
  <workbookPr defaultThemeVersion="166925"/>
  <mc:AlternateContent xmlns:mc="http://schemas.openxmlformats.org/markup-compatibility/2006">
    <mc:Choice Requires="x15">
      <x15ac:absPath xmlns:x15ac="http://schemas.microsoft.com/office/spreadsheetml/2010/11/ac" url="https://d.docs.live.net/0f1908f9da18a3e2/Documents/télétravail elo/"/>
    </mc:Choice>
  </mc:AlternateContent>
  <xr:revisionPtr revIDLastSave="4" documentId="8_{DAF3FAF4-D7B5-4920-9572-25945F6130A7}" xr6:coauthVersionLast="45" xr6:coauthVersionMax="45" xr10:uidLastSave="{AD792805-41CD-45A5-A05E-4553A16516E9}"/>
  <bookViews>
    <workbookView xWindow="-120" yWindow="-120" windowWidth="29040" windowHeight="15840" activeTab="4" xr2:uid="{AF905EB2-98C2-47E7-8F62-4887E26EDC13}"/>
  </bookViews>
  <sheets>
    <sheet name="Dispositif" sheetId="2" r:id="rId1"/>
    <sheet name="Calcul &amp; saisie des indicateurs" sheetId="1" r:id="rId2"/>
    <sheet name="Synthèse résultats" sheetId="3" r:id="rId3"/>
    <sheet name="Interprétation résultats" sheetId="4" r:id="rId4"/>
    <sheet name="Tests bonus" sheetId="6" r:id="rId5"/>
  </sheets>
  <calcPr calcId="191028" calcCompleted="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42" i="6" l="1"/>
  <c r="P42" i="6"/>
  <c r="Q41" i="6"/>
  <c r="P41" i="6"/>
  <c r="Q40" i="6"/>
  <c r="P40" i="6"/>
  <c r="Q39" i="6"/>
  <c r="P39" i="6"/>
  <c r="G42" i="6"/>
  <c r="F42" i="6"/>
  <c r="G41" i="6"/>
  <c r="F41" i="6"/>
  <c r="G40" i="6"/>
  <c r="F40" i="6"/>
  <c r="G39" i="6"/>
  <c r="F39" i="6"/>
  <c r="F9" i="6"/>
  <c r="F10" i="6"/>
  <c r="F11" i="6"/>
  <c r="E10" i="6"/>
  <c r="E25" i="6" s="1"/>
  <c r="I25" i="6" s="1"/>
  <c r="F25" i="6" s="1"/>
  <c r="E11" i="6"/>
  <c r="E9" i="6"/>
  <c r="G24" i="6"/>
  <c r="S12" i="6"/>
  <c r="R12" i="6"/>
  <c r="Q11" i="6"/>
  <c r="G29" i="6" s="1"/>
  <c r="P11" i="6"/>
  <c r="E29" i="6" s="1"/>
  <c r="I29" i="6" s="1"/>
  <c r="F29" i="6" s="1"/>
  <c r="J29" i="6" s="1"/>
  <c r="Q10" i="6"/>
  <c r="G28" i="6" s="1"/>
  <c r="P10" i="6"/>
  <c r="E28" i="6" s="1"/>
  <c r="I28" i="6" s="1"/>
  <c r="F28" i="6" s="1"/>
  <c r="J28" i="6" s="1"/>
  <c r="Q9" i="6"/>
  <c r="P9" i="6"/>
  <c r="D27" i="6"/>
  <c r="D28" i="6"/>
  <c r="D29" i="6"/>
  <c r="C29" i="6"/>
  <c r="C28" i="6"/>
  <c r="C27" i="6"/>
  <c r="D24" i="6"/>
  <c r="D25" i="6"/>
  <c r="D26" i="6"/>
  <c r="C26" i="6"/>
  <c r="E26" i="6" s="1"/>
  <c r="I26" i="6" s="1"/>
  <c r="F26" i="6" s="1"/>
  <c r="C25" i="6"/>
  <c r="C24" i="6"/>
  <c r="E24" i="6" s="1"/>
  <c r="E12" i="6"/>
  <c r="B18" i="6" s="1"/>
  <c r="U9" i="6"/>
  <c r="J9" i="6"/>
  <c r="H26" i="6" s="1"/>
  <c r="G12" i="6"/>
  <c r="H12" i="6"/>
  <c r="E27" i="6" l="1"/>
  <c r="I27" i="6" s="1"/>
  <c r="F27" i="6" s="1"/>
  <c r="J27" i="6" s="1"/>
  <c r="P12" i="6"/>
  <c r="D19" i="6" s="1"/>
  <c r="G27" i="6"/>
  <c r="Q12" i="6"/>
  <c r="E19" i="6" s="1"/>
  <c r="B19" i="6"/>
  <c r="C19" i="6"/>
  <c r="G26" i="6"/>
  <c r="J26" i="6" s="1"/>
  <c r="G25" i="6"/>
  <c r="F12" i="6"/>
  <c r="C18" i="6" s="1"/>
  <c r="I24" i="6"/>
  <c r="F24" i="6" s="1"/>
  <c r="H29" i="6"/>
  <c r="H25" i="6"/>
  <c r="J25" i="6" s="1"/>
  <c r="H28" i="6"/>
  <c r="H27" i="6"/>
  <c r="H24" i="6"/>
  <c r="D18" i="6"/>
  <c r="J24" i="6" l="1"/>
  <c r="E18" i="6"/>
  <c r="D45" i="3" l="1"/>
  <c r="E45" i="3" s="1"/>
  <c r="B45" i="3"/>
  <c r="C45" i="3" s="1"/>
  <c r="B43" i="3"/>
  <c r="C43" i="3"/>
  <c r="D43" i="3"/>
  <c r="E43" i="3"/>
  <c r="B44" i="3"/>
  <c r="C44" i="3"/>
  <c r="D44" i="3"/>
  <c r="E44" i="3"/>
  <c r="B42" i="3"/>
  <c r="D42" i="3"/>
  <c r="B41" i="3"/>
  <c r="B47" i="3" s="1"/>
  <c r="D41" i="3"/>
  <c r="D49" i="3" s="1"/>
  <c r="C27" i="3"/>
  <c r="D27" i="3"/>
  <c r="E27" i="3"/>
  <c r="B27" i="3"/>
  <c r="D29" i="3"/>
  <c r="E29" i="3" s="1"/>
  <c r="B29" i="3"/>
  <c r="C29" i="3" s="1"/>
  <c r="D38" i="1"/>
  <c r="D28" i="3" s="1"/>
  <c r="E38" i="1"/>
  <c r="E28" i="3" s="1"/>
  <c r="B26" i="3"/>
  <c r="D26" i="3"/>
  <c r="B25" i="3"/>
  <c r="D25" i="3"/>
  <c r="C18" i="1"/>
  <c r="C7" i="3" s="1"/>
  <c r="B7" i="3"/>
  <c r="D7" i="3"/>
  <c r="B8" i="3"/>
  <c r="C8" i="3"/>
  <c r="D8" i="3"/>
  <c r="E8" i="3"/>
  <c r="B9" i="3"/>
  <c r="C9" i="3"/>
  <c r="D9" i="3"/>
  <c r="E9" i="3"/>
  <c r="B10" i="3"/>
  <c r="C10" i="3"/>
  <c r="D10" i="3"/>
  <c r="E10" i="3"/>
  <c r="B11" i="3"/>
  <c r="C11" i="3"/>
  <c r="D11" i="3"/>
  <c r="E11" i="3"/>
  <c r="O89" i="1"/>
  <c r="O90" i="1" s="1"/>
  <c r="N89" i="1"/>
  <c r="N90" i="1" s="1"/>
  <c r="M89" i="1"/>
  <c r="M90" i="1" s="1"/>
  <c r="L89" i="1"/>
  <c r="L90" i="1" s="1"/>
  <c r="K89" i="1"/>
  <c r="K90" i="1" s="1"/>
  <c r="J89" i="1"/>
  <c r="M92" i="1" s="1"/>
  <c r="G89" i="1"/>
  <c r="G90" i="1" s="1"/>
  <c r="F89" i="1"/>
  <c r="F90" i="1" s="1"/>
  <c r="E89" i="1"/>
  <c r="E90" i="1" s="1"/>
  <c r="D89" i="1"/>
  <c r="D90" i="1" s="1"/>
  <c r="C89" i="1"/>
  <c r="C90" i="1" s="1"/>
  <c r="B89" i="1"/>
  <c r="B90" i="1" s="1"/>
  <c r="Y76" i="1"/>
  <c r="X76" i="1"/>
  <c r="W76" i="1"/>
  <c r="V76" i="1"/>
  <c r="Y75" i="1"/>
  <c r="X75" i="1"/>
  <c r="W75" i="1"/>
  <c r="V75" i="1"/>
  <c r="R75" i="1"/>
  <c r="Y74" i="1"/>
  <c r="X74" i="1"/>
  <c r="W74" i="1"/>
  <c r="V74" i="1"/>
  <c r="R74" i="1"/>
  <c r="Y73" i="1"/>
  <c r="X73" i="1"/>
  <c r="W73" i="1"/>
  <c r="V73" i="1"/>
  <c r="R73" i="1"/>
  <c r="Y72" i="1"/>
  <c r="X72" i="1"/>
  <c r="W72" i="1"/>
  <c r="V72" i="1"/>
  <c r="R72" i="1"/>
  <c r="L76" i="1"/>
  <c r="K76" i="1"/>
  <c r="J76" i="1"/>
  <c r="I76" i="1"/>
  <c r="L75" i="1"/>
  <c r="K75" i="1"/>
  <c r="J75" i="1"/>
  <c r="I75" i="1"/>
  <c r="E75" i="1"/>
  <c r="L74" i="1"/>
  <c r="K74" i="1"/>
  <c r="J74" i="1"/>
  <c r="I74" i="1"/>
  <c r="E74" i="1"/>
  <c r="L73" i="1"/>
  <c r="K73" i="1"/>
  <c r="J73" i="1"/>
  <c r="I73" i="1"/>
  <c r="E73" i="1"/>
  <c r="L72" i="1"/>
  <c r="K72" i="1"/>
  <c r="J72" i="1"/>
  <c r="I72" i="1"/>
  <c r="E72" i="1"/>
  <c r="C38" i="1"/>
  <c r="C28" i="3" s="1"/>
  <c r="B38" i="1"/>
  <c r="B28" i="3" s="1"/>
  <c r="O57" i="1"/>
  <c r="O56" i="1"/>
  <c r="O55" i="1"/>
  <c r="O54" i="1"/>
  <c r="O53" i="1"/>
  <c r="O50" i="1"/>
  <c r="O49" i="1"/>
  <c r="O48" i="1"/>
  <c r="O47" i="1"/>
  <c r="O46" i="1"/>
  <c r="G57" i="1"/>
  <c r="G56" i="1"/>
  <c r="G55" i="1"/>
  <c r="G54" i="1"/>
  <c r="G53" i="1"/>
  <c r="G50" i="1"/>
  <c r="G47" i="1"/>
  <c r="G48" i="1"/>
  <c r="G49" i="1"/>
  <c r="G46" i="1"/>
  <c r="B15" i="3" l="1"/>
  <c r="B14" i="3" s="1"/>
  <c r="D33" i="3"/>
  <c r="B31" i="3"/>
  <c r="D31" i="3"/>
  <c r="D15" i="3"/>
  <c r="B13" i="3"/>
  <c r="D13" i="3"/>
  <c r="B33" i="3"/>
  <c r="B32" i="3" s="1"/>
  <c r="D32" i="3"/>
  <c r="D47" i="3"/>
  <c r="D14" i="3"/>
  <c r="B49" i="3"/>
  <c r="B48" i="3" s="1"/>
  <c r="D48" i="3"/>
  <c r="E92" i="1"/>
  <c r="J90" i="1"/>
  <c r="E18" i="1" l="1"/>
  <c r="E7" i="3" s="1"/>
  <c r="E17" i="1"/>
  <c r="E42" i="3" s="1"/>
  <c r="E16" i="1"/>
  <c r="E26" i="3" s="1"/>
  <c r="E15" i="1"/>
  <c r="E25" i="3" s="1"/>
  <c r="E14" i="1"/>
  <c r="E41" i="3" s="1"/>
  <c r="C15" i="1"/>
  <c r="C25" i="3" s="1"/>
  <c r="C16" i="1"/>
  <c r="C26" i="3" s="1"/>
  <c r="C17" i="1"/>
  <c r="C42" i="3" s="1"/>
  <c r="C14" i="1"/>
  <c r="C41" i="3" s="1"/>
  <c r="E47" i="3" l="1"/>
  <c r="E49" i="3"/>
  <c r="E48" i="3" s="1"/>
  <c r="C47" i="3"/>
  <c r="C49" i="3"/>
  <c r="C48" i="3" s="1"/>
  <c r="E13" i="3"/>
  <c r="E15" i="3"/>
  <c r="E14" i="3" s="1"/>
  <c r="E31" i="3"/>
  <c r="E33" i="3"/>
  <c r="E32" i="3" s="1"/>
  <c r="C13" i="3"/>
  <c r="C15" i="3"/>
  <c r="C14" i="3" s="1"/>
  <c r="C33" i="3"/>
  <c r="C32" i="3" s="1"/>
  <c r="C31" i="3"/>
</calcChain>
</file>

<file path=xl/sharedStrings.xml><?xml version="1.0" encoding="utf-8"?>
<sst xmlns="http://schemas.openxmlformats.org/spreadsheetml/2006/main" count="363" uniqueCount="212">
  <si>
    <t>ANALYSE DE LA QUALITE DU SOL EN MARAICHAGE</t>
  </si>
  <si>
    <t> </t>
  </si>
  <si>
    <r>
      <t xml:space="preserve">Feuille de saisie et de calcul pour les indicateurs de la qualité du sol sélectionnés dans le cadre du projet </t>
    </r>
    <r>
      <rPr>
        <b/>
        <sz val="11"/>
        <color theme="1"/>
        <rFont val="Calibri"/>
        <family val="2"/>
        <scheme val="minor"/>
      </rPr>
      <t>ORION</t>
    </r>
    <r>
      <rPr>
        <sz val="11"/>
        <color theme="1"/>
        <rFont val="Calibri"/>
        <family val="2"/>
        <scheme val="minor"/>
      </rPr>
      <t xml:space="preserve"> (financement Agence de l'eau, 2018-2020)</t>
    </r>
  </si>
  <si>
    <t xml:space="preserve">Consignes </t>
  </si>
  <si>
    <t>Ne pas remplir dans les cases oranges vides ou avac la mention "calcul".</t>
  </si>
  <si>
    <t>Ne pas ajouter/ supprimer de lignes ou de colonnes.</t>
  </si>
  <si>
    <t>L'ensemble des protocoles se trouve dans les Fiches indicateurs du projet ORION.</t>
  </si>
  <si>
    <t>Pout tous problèmes techniques contacter Elodie Derivry, APREL (derivry@aprel.fr)</t>
  </si>
  <si>
    <t>Il est recommandé de remplir la feuille de notation terrain avant de remplir la feuille calcul.</t>
  </si>
  <si>
    <t xml:space="preserve">Procédure </t>
  </si>
  <si>
    <t>1- Remplir les feuilles "Dispositif" et "Calcul et saisie des indicateurs" à l'aide la feuille de notation terrain</t>
  </si>
  <si>
    <t xml:space="preserve">2- Les données sont compilées dans la feuille "Synthèse résultats". </t>
  </si>
  <si>
    <t>3 - A partir du nombre de critère "vert", "orange" ou "rouge", se reporter au tableau "Interprétation des résultats"</t>
  </si>
  <si>
    <r>
      <rPr>
        <b/>
        <sz val="11"/>
        <color theme="1"/>
        <rFont val="Calibri"/>
        <family val="2"/>
        <scheme val="minor"/>
      </rPr>
      <t>A noter</t>
    </r>
    <r>
      <rPr>
        <sz val="11"/>
        <color theme="1"/>
        <rFont val="Calibri"/>
        <family val="2"/>
        <scheme val="minor"/>
      </rPr>
      <t xml:space="preserve"> : la feuille de calcul permet l'interprétation de deux sols différents. </t>
    </r>
  </si>
  <si>
    <t xml:space="preserve">Deux autres tests sont proposés en "Bonus": le test des sachets de thés et le test de respiration. Ces tests ne rentrent pas dans le panel d'indicateurs car ils ont soit trop peu de </t>
  </si>
  <si>
    <t>références, soit un cout de mis en place trop élevé.</t>
  </si>
  <si>
    <t>Date d'observation :</t>
  </si>
  <si>
    <t>Observateur :</t>
  </si>
  <si>
    <t>SOL 1</t>
  </si>
  <si>
    <t>SOL 2</t>
  </si>
  <si>
    <t>Nom producteur :</t>
  </si>
  <si>
    <t>Commune :</t>
  </si>
  <si>
    <t>Nom parcelle :</t>
  </si>
  <si>
    <t>Précédent :</t>
  </si>
  <si>
    <t>Occupation du sol ce jour :</t>
  </si>
  <si>
    <t>Dernier travail du sol :</t>
  </si>
  <si>
    <t>Fertilisation du précédent :</t>
  </si>
  <si>
    <t xml:space="preserve">Prévision de culture : </t>
  </si>
  <si>
    <t xml:space="preserve">Texture : </t>
  </si>
  <si>
    <t xml:space="preserve">Teneur en cailloux : </t>
  </si>
  <si>
    <t>Commentaire :                                                                                                          particularité de la parcelle, du point de prélèvement, …</t>
  </si>
  <si>
    <t xml:space="preserve"> </t>
  </si>
  <si>
    <t>Calcul et Saisie des Indicateurs</t>
  </si>
  <si>
    <t xml:space="preserve">Partie 1 - Mini profil et test bêche </t>
  </si>
  <si>
    <t>Se réferrer à la fiche n° 7 "Test bêche et mini profil", et à la feuille de notation terrain ORION</t>
  </si>
  <si>
    <t>Note Sol 1</t>
  </si>
  <si>
    <t>Note sol 2</t>
  </si>
  <si>
    <t>HA/H1</t>
  </si>
  <si>
    <t>H2</t>
  </si>
  <si>
    <t xml:space="preserve">1 - Taux de MO </t>
  </si>
  <si>
    <t>2 - Porosite</t>
  </si>
  <si>
    <t>3- Battance</t>
  </si>
  <si>
    <t>4- Turricule</t>
  </si>
  <si>
    <t>5- Rupture de densité</t>
  </si>
  <si>
    <t>6-Compacité</t>
  </si>
  <si>
    <t>7- Assemblage</t>
  </si>
  <si>
    <t>8-Tassement</t>
  </si>
  <si>
    <t>9-Engorgement</t>
  </si>
  <si>
    <t>10a- Bioturbation TF</t>
  </si>
  <si>
    <t>10b- Bioturbation M</t>
  </si>
  <si>
    <t>11- Dégradation MO</t>
  </si>
  <si>
    <t>12- Trous et galeries</t>
  </si>
  <si>
    <t>Partie 2 - Slack test</t>
  </si>
  <si>
    <t>Se réferrer à la fiche n° 3 "Slake test", et à la feuille de notation terrain ORION</t>
  </si>
  <si>
    <t>Répétitions</t>
  </si>
  <si>
    <t>Moyenne</t>
  </si>
  <si>
    <t>Partie 3 - Infiltration de l'eau</t>
  </si>
  <si>
    <t>Se réferrer à la fiche n° 2 "Vitesse d'infiltration", et à la feuille de notation terrain ORION</t>
  </si>
  <si>
    <t>1ère infiltration (temps en sec)</t>
  </si>
  <si>
    <r>
      <t>H</t>
    </r>
    <r>
      <rPr>
        <b/>
        <sz val="8"/>
        <color theme="1"/>
        <rFont val="Calibri"/>
        <family val="2"/>
        <scheme val="minor"/>
      </rPr>
      <t>eau</t>
    </r>
    <r>
      <rPr>
        <b/>
        <sz val="10"/>
        <color theme="1"/>
        <rFont val="Calibri"/>
        <family val="2"/>
        <scheme val="minor"/>
      </rPr>
      <t xml:space="preserve"> en cm</t>
    </r>
  </si>
  <si>
    <r>
      <t>T</t>
    </r>
    <r>
      <rPr>
        <b/>
        <sz val="9"/>
        <color theme="1"/>
        <rFont val="Calibri"/>
        <family val="2"/>
        <scheme val="minor"/>
      </rPr>
      <t>inf</t>
    </r>
    <r>
      <rPr>
        <b/>
        <sz val="11"/>
        <color theme="1"/>
        <rFont val="Calibri"/>
        <family val="2"/>
        <scheme val="minor"/>
      </rPr>
      <t xml:space="preserve"> (mm/h)</t>
    </r>
  </si>
  <si>
    <t>10mm</t>
  </si>
  <si>
    <t>20mm</t>
  </si>
  <si>
    <t>30mm</t>
  </si>
  <si>
    <t>40mm</t>
  </si>
  <si>
    <t>2ème infiltration (temps en min)</t>
  </si>
  <si>
    <t>1cm</t>
  </si>
  <si>
    <t>2cm</t>
  </si>
  <si>
    <t>3cm</t>
  </si>
  <si>
    <t>4cm</t>
  </si>
  <si>
    <t>Rappel de l'échelle de notation - à reporter dans le tableau ci-dessous</t>
  </si>
  <si>
    <t>Vitesse d’infiltration</t>
  </si>
  <si>
    <t>&lt;88</t>
  </si>
  <si>
    <t>88 à 880</t>
  </si>
  <si>
    <t>880 à 2660</t>
  </si>
  <si>
    <t>2660 à 8880</t>
  </si>
  <si>
    <t>&gt;8880</t>
  </si>
  <si>
    <t>note</t>
  </si>
  <si>
    <t>Sol 1</t>
  </si>
  <si>
    <t>Sol 2</t>
  </si>
  <si>
    <t>14- Infiltration</t>
  </si>
  <si>
    <t>Partie 4 - Densité apparente et teneur en eau</t>
  </si>
  <si>
    <t>Se referrer à la fiche n°1 "Densité apparente et teneur en eau", et à la feuille de notation terrain ORION</t>
  </si>
  <si>
    <t>Hauteur x</t>
  </si>
  <si>
    <t>Poids sol frais + sac</t>
  </si>
  <si>
    <t>Poids sac</t>
  </si>
  <si>
    <t>Poids sol frais (A)</t>
  </si>
  <si>
    <t>Sous échantillon</t>
  </si>
  <si>
    <t>Densité apparente (Dapp)</t>
  </si>
  <si>
    <t>Teneur en eau (Tw)</t>
  </si>
  <si>
    <t>Porosité (P)</t>
  </si>
  <si>
    <t>WFPS %</t>
  </si>
  <si>
    <t>Poids récipient (g)</t>
  </si>
  <si>
    <t>Poids récipient + sol</t>
  </si>
  <si>
    <r>
      <t xml:space="preserve">Frais </t>
    </r>
    <r>
      <rPr>
        <b/>
        <sz val="10"/>
        <color theme="1"/>
        <rFont val="Calibri"/>
        <family val="2"/>
        <scheme val="minor"/>
      </rPr>
      <t>(B)</t>
    </r>
  </si>
  <si>
    <r>
      <t xml:space="preserve">Sec </t>
    </r>
    <r>
      <rPr>
        <b/>
        <sz val="10"/>
        <color theme="1"/>
        <rFont val="Calibri"/>
        <family val="2"/>
        <scheme val="minor"/>
      </rPr>
      <t>(C)</t>
    </r>
  </si>
  <si>
    <t>Partie 5 - Vers de terre</t>
  </si>
  <si>
    <t>Se referrer à la fiche n°4 "Vers de terre - Test bêche", et à la feuille de notation terrain ORION</t>
  </si>
  <si>
    <t>Placette n°</t>
  </si>
  <si>
    <t>Type</t>
  </si>
  <si>
    <t>Juvénile</t>
  </si>
  <si>
    <t>Epigé</t>
  </si>
  <si>
    <t>Anécique</t>
  </si>
  <si>
    <t>Endogé</t>
  </si>
  <si>
    <t>Total</t>
  </si>
  <si>
    <t>Nb ver au m²</t>
  </si>
  <si>
    <t>Nb total d'individus au m²</t>
  </si>
  <si>
    <t>&lt;25</t>
  </si>
  <si>
    <t>&lt;50</t>
  </si>
  <si>
    <t>50 à 150</t>
  </si>
  <si>
    <t>150 à 300</t>
  </si>
  <si>
    <t>300 à 600</t>
  </si>
  <si>
    <t>15- Vers de terre</t>
  </si>
  <si>
    <t>Synthèse des résultats</t>
  </si>
  <si>
    <t>/!\ Attention ne rien remplir sur cette feuille /!\</t>
  </si>
  <si>
    <t>1- Structure</t>
  </si>
  <si>
    <t>6- Compacité</t>
  </si>
  <si>
    <t>8- Tassement</t>
  </si>
  <si>
    <t>9- Engorgement</t>
  </si>
  <si>
    <t>Nombre de vert</t>
  </si>
  <si>
    <t>Nombre de orange</t>
  </si>
  <si>
    <t>Nombre de rouge</t>
  </si>
  <si>
    <t>2-Stabilité Structurale</t>
  </si>
  <si>
    <t>2- Porosité</t>
  </si>
  <si>
    <t>10a/b- Bioturbation</t>
  </si>
  <si>
    <t>13- Slake test</t>
  </si>
  <si>
    <t>3-Activité biologique</t>
  </si>
  <si>
    <t>1-Taux de MO</t>
  </si>
  <si>
    <t>4-Turricules</t>
  </si>
  <si>
    <t>11-Dégradation MO</t>
  </si>
  <si>
    <t>12-Trous et galeries</t>
  </si>
  <si>
    <t>15-Vers de terre</t>
  </si>
  <si>
    <t>Interprétation des résultats</t>
  </si>
  <si>
    <t>Interprétation</t>
  </si>
  <si>
    <t>Mesure d’amélioration</t>
  </si>
  <si>
    <r>
      <t>1-</t>
    </r>
    <r>
      <rPr>
        <b/>
        <sz val="7"/>
        <color theme="1"/>
        <rFont val="Calibri"/>
        <family val="2"/>
        <scheme val="minor"/>
      </rPr>
      <t xml:space="preserve">    </t>
    </r>
    <r>
      <rPr>
        <b/>
        <sz val="10"/>
        <color rgb="FF000000"/>
        <rFont val="Calibri"/>
        <family val="2"/>
        <scheme val="minor"/>
      </rPr>
      <t>Structure</t>
    </r>
  </si>
  <si>
    <r>
      <t xml:space="preserve">Majorité </t>
    </r>
    <r>
      <rPr>
        <sz val="9"/>
        <color rgb="FF90C226"/>
        <rFont val="Calibri"/>
        <family val="2"/>
        <scheme val="minor"/>
      </rPr>
      <t>vert</t>
    </r>
  </si>
  <si>
    <t xml:space="preserve">Le sol est bien structuré, peu compact. Il existe peu de risque de lessivage. </t>
  </si>
  <si>
    <t xml:space="preserve">Maintenir les pratiques. </t>
  </si>
  <si>
    <t>Pas de signes de tassements</t>
  </si>
  <si>
    <r>
      <t xml:space="preserve">Majorité </t>
    </r>
    <r>
      <rPr>
        <sz val="9"/>
        <color rgb="FFE6B91E"/>
        <rFont val="Calibri"/>
        <family val="2"/>
        <scheme val="minor"/>
      </rPr>
      <t>orange</t>
    </r>
  </si>
  <si>
    <t xml:space="preserve">Le sol présente des risques de tassements. Il est important d’identifier rapidement la source du tassement pour éviter que le sol ne se ferme. </t>
  </si>
  <si>
    <t xml:space="preserve">Intégrer des engrais verts structurants en interculture. Favoriser les graminées pour un travail de surface et les crucifères pour un travail plus en profondeur. Optimiser le travail du sol : soigner les conditions de travail du sol, favoriser le travail du sol en surface et sans retourner les horizons. </t>
  </si>
  <si>
    <r>
      <t xml:space="preserve">Majorité </t>
    </r>
    <r>
      <rPr>
        <sz val="9"/>
        <color rgb="FFC42F1A"/>
        <rFont val="Calibri"/>
        <family val="2"/>
        <scheme val="minor"/>
      </rPr>
      <t>rouge</t>
    </r>
  </si>
  <si>
    <t xml:space="preserve">Le sol est tassé, compact. </t>
  </si>
  <si>
    <t>Observer où se trouve la zone tassée : surface ou profondeur. Des zones de tassements peuvent apparaitre en cas de fort travail de sol si ce dernier était trop sec ou trop humide. Une mauvaise gestion de l’irrigation peut aussi favoriser le tassement.</t>
  </si>
  <si>
    <t xml:space="preserve">Des sols tassés vont avoir tendance à se fermer en créant des zones d’engorgement. </t>
  </si>
  <si>
    <r>
      <t>2-</t>
    </r>
    <r>
      <rPr>
        <b/>
        <sz val="7"/>
        <color theme="1"/>
        <rFont val="Calibri"/>
        <family val="2"/>
        <scheme val="minor"/>
      </rPr>
      <t xml:space="preserve">     </t>
    </r>
    <r>
      <rPr>
        <b/>
        <sz val="10"/>
        <color rgb="FF000000"/>
        <rFont val="Calibri"/>
        <family val="2"/>
        <scheme val="minor"/>
      </rPr>
      <t>Stabilité structurale</t>
    </r>
  </si>
  <si>
    <t>Le sol est stable, peu sensible aux forts évènements climatiques et à l’érosion.</t>
  </si>
  <si>
    <t>Maintenir les pratiques</t>
  </si>
  <si>
    <t xml:space="preserve">On observe de la bioturbation, la matière organique joue bien son rôle de liant pour la cohésion des mottes. </t>
  </si>
  <si>
    <t xml:space="preserve">Le sol tend à devenir instable. Le stock d’humus diminue. </t>
  </si>
  <si>
    <t xml:space="preserve">Pour recharger le stock d’humus du sol apporter de la matière organique fraiche avec un C/N élevé en grosse quantité en interculture (broyat, paille, …). Attention un apport effectué trop proche d’une culture peut entrainer des fins d’azote préjudiciables pour la culture. En sol sableux, il sera plus difficile de corriger la stabilité structurale du sol. De plus ce sont des sols qui retiennent peu les éléments minéraux, les apports de masse ne sont donc pas recommandés. </t>
  </si>
  <si>
    <t xml:space="preserve">Le sol est fragile, il est sensible à l’érosion. Les mottes sont anguleuses et on observe peu de bioturbation. </t>
  </si>
  <si>
    <t xml:space="preserve">L’humus a un rôle clé dans la stabilité structurale du sol. Un défaut de stabilité peut s’expliquer par des taux d’humus faibles. </t>
  </si>
  <si>
    <r>
      <t>3-</t>
    </r>
    <r>
      <rPr>
        <b/>
        <sz val="7"/>
        <color theme="1"/>
        <rFont val="Calibri"/>
        <family val="2"/>
        <scheme val="minor"/>
      </rPr>
      <t xml:space="preserve">     </t>
    </r>
    <r>
      <rPr>
        <b/>
        <sz val="10"/>
        <color rgb="FF000000"/>
        <rFont val="Calibri"/>
        <family val="2"/>
        <scheme val="minor"/>
      </rPr>
      <t>Activité biologique</t>
    </r>
  </si>
  <si>
    <t>On observe une activité biologique importante, de nombreux turricules et macroporosité. La matière organique se dégrade rapidement, favorisant la disponibilité des éléments minéraux.</t>
  </si>
  <si>
    <t xml:space="preserve">Maintenir les pratiques. Prendre garde à ce que la matière organique ne se dégrade pas trop rapidement. Surveiller le stock d’humus. </t>
  </si>
  <si>
    <r>
      <t xml:space="preserve">Majorité </t>
    </r>
    <r>
      <rPr>
        <sz val="9"/>
        <color rgb="FFE6B91E"/>
        <rFont val="Calibri"/>
        <family val="2"/>
        <scheme val="minor"/>
      </rPr>
      <t>orange</t>
    </r>
    <r>
      <rPr>
        <sz val="10.5"/>
        <color theme="1"/>
        <rFont val="Calibri"/>
        <family val="2"/>
        <scheme val="minor"/>
      </rPr>
      <t xml:space="preserve"> </t>
    </r>
  </si>
  <si>
    <t>Il y a peu de traces d’activité biologique. On observe quelques vers de terre mais ils sont peu présents.</t>
  </si>
  <si>
    <t xml:space="preserve">Il faut intégrer des pratiques favorisant le développement de la vie biologique du sol : favoriser les compost jeune et les fumiers de ruminants ou de volailles. Le travail du sol en profondeur perturbe le développement de la macrofaune et notamment des vers de terre. Préférer un travail de sol en surface. Maintenir une couverture du sol tout au long de l’année et veiller à ne pas laisser le sol s’assécher.  </t>
  </si>
  <si>
    <t>Il y a peu ou pas de traces d’activité biologique dans le sol. Le sol a du mal à fonctionner, les matières organiques se dégradent mal.</t>
  </si>
  <si>
    <t>Test des sachets de thé</t>
  </si>
  <si>
    <t>Test issus du protocole du TeaTime for Science (Umea University, Utrecht University and the Austrian Agency for Health and Food Safety, http://www.teatime4science.org/)</t>
  </si>
  <si>
    <t>Se réferrer à la fiche n° 6 "Sachets de thé", et à la feuille de notation terrain ORION</t>
  </si>
  <si>
    <t>Date d’enfouissement</t>
  </si>
  <si>
    <t>Poids initial sachet + thé</t>
  </si>
  <si>
    <t>Poids initial  thé</t>
  </si>
  <si>
    <t>Poids final thé</t>
  </si>
  <si>
    <t>Date de déterrage des sachets</t>
  </si>
  <si>
    <t>Nb de jour enfouis</t>
  </si>
  <si>
    <t>Poids initial thé</t>
  </si>
  <si>
    <t>vert</t>
  </si>
  <si>
    <t>rouge</t>
  </si>
  <si>
    <t>Calcul du taux de dégradation et du pourcentage de décomposition</t>
  </si>
  <si>
    <t>Taux de dégradation (mg/j)</t>
  </si>
  <si>
    <t>Pourcentage de décomposition</t>
  </si>
  <si>
    <t>Thé vert</t>
  </si>
  <si>
    <t>Thé rouge</t>
  </si>
  <si>
    <t>Indice de minéralisation et d'humification</t>
  </si>
  <si>
    <t>n° sol</t>
  </si>
  <si>
    <t>n° échantillon</t>
  </si>
  <si>
    <t>Poids final thé vert</t>
  </si>
  <si>
    <t>Poids final thé rouge</t>
  </si>
  <si>
    <t>Fraction décomposée thé vert (ag)</t>
  </si>
  <si>
    <t>Fraction labile thé rouge (ar)</t>
  </si>
  <si>
    <t>Fraction restante thé rouge (Wt)</t>
  </si>
  <si>
    <t>Temps d'incubation (t)</t>
  </si>
  <si>
    <t>S</t>
  </si>
  <si>
    <t>k</t>
  </si>
  <si>
    <t>Respiration microbienne - test bandelettes Solvita</t>
  </si>
  <si>
    <t>Se réferrer à la fiche n° 5 "Respiration microbienne", et à la feuille de notation terrain ORION</t>
  </si>
  <si>
    <t>T° du sol</t>
  </si>
  <si>
    <t>Indice Solvita*</t>
  </si>
  <si>
    <t>Facteur de correction</t>
  </si>
  <si>
    <t>Respiration (g/m²/jour)</t>
  </si>
  <si>
    <t>Respiration au champ théorique</t>
  </si>
  <si>
    <t>*Se referrer à la grille de lecture fournit avec le kit rspiration Solvita</t>
  </si>
  <si>
    <t>Température sol (°C)</t>
  </si>
  <si>
    <t>Référence couleur Solvita®</t>
  </si>
  <si>
    <t>Respiration du sol (gCO2/m²/jour)</t>
  </si>
  <si>
    <t>0-1</t>
  </si>
  <si>
    <t>1 – 2,5</t>
  </si>
  <si>
    <t>0,4-2</t>
  </si>
  <si>
    <t>2,5 – 3,5</t>
  </si>
  <si>
    <t>2-6</t>
  </si>
  <si>
    <t>3,5 – 4</t>
  </si>
  <si>
    <t>6-10</t>
  </si>
  <si>
    <t>4 – 5</t>
  </si>
  <si>
    <t>10-25</t>
  </si>
  <si>
    <t>5 – 6</t>
  </si>
  <si>
    <t>25-65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</si>
</sst>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
  </numFmts>
  <fonts count="33">
    <font>
      <sz val="11"/>
      <color theme="1"/>
      <name val="Calibri"/>
      <family val="2"/>
      <scheme val="minor"/>
    </font>
    <font>
      <b/>
      <sz val="11"/>
      <color theme="1"/>
      <name val="Calibri"/>
      <family val="2"/>
      <scheme val="minor"/>
    </font>
    <font>
      <sz val="11"/>
      <color theme="0"/>
      <name val="Calibri"/>
      <family val="2"/>
      <scheme val="minor"/>
    </font>
    <font>
      <b/>
      <sz val="12"/>
      <color theme="1"/>
      <name val="Calibri"/>
      <family val="2"/>
      <scheme val="minor"/>
    </font>
    <font>
      <sz val="10"/>
      <color theme="1"/>
      <name val="Calibri"/>
      <family val="2"/>
      <scheme val="minor"/>
    </font>
    <font>
      <sz val="9"/>
      <color theme="1"/>
      <name val="Calibri"/>
      <family val="2"/>
      <scheme val="minor"/>
    </font>
    <font>
      <sz val="10"/>
      <color rgb="FF000000"/>
      <name val="Calibri"/>
      <family val="2"/>
      <scheme val="minor"/>
    </font>
    <font>
      <b/>
      <sz val="8"/>
      <color theme="1"/>
      <name val="Calibri"/>
      <family val="2"/>
      <scheme val="minor"/>
    </font>
    <font>
      <b/>
      <sz val="10"/>
      <color theme="1"/>
      <name val="Calibri"/>
      <family val="2"/>
      <scheme val="minor"/>
    </font>
    <font>
      <b/>
      <sz val="11"/>
      <name val="Calibri"/>
      <family val="2"/>
      <scheme val="minor"/>
    </font>
    <font>
      <b/>
      <sz val="9"/>
      <color theme="1"/>
      <name val="Calibri"/>
      <family val="2"/>
      <scheme val="minor"/>
    </font>
    <font>
      <sz val="14"/>
      <color theme="1"/>
      <name val="Trebuchet MS"/>
      <family val="2"/>
    </font>
    <font>
      <b/>
      <sz val="10"/>
      <color rgb="FF000000"/>
      <name val="Calibri"/>
      <family val="2"/>
      <scheme val="minor"/>
    </font>
    <font>
      <sz val="11"/>
      <name val="Calibri"/>
      <family val="2"/>
      <scheme val="minor"/>
    </font>
    <font>
      <b/>
      <sz val="11"/>
      <color rgb="FF000000"/>
      <name val="Calibri"/>
      <family val="2"/>
      <scheme val="minor"/>
    </font>
    <font>
      <i/>
      <sz val="11"/>
      <color theme="1"/>
      <name val="Calibri"/>
      <family val="2"/>
      <scheme val="minor"/>
    </font>
    <font>
      <b/>
      <i/>
      <sz val="11"/>
      <color theme="1"/>
      <name val="Calibri"/>
      <family val="2"/>
      <scheme val="minor"/>
    </font>
    <font>
      <b/>
      <i/>
      <sz val="12"/>
      <color theme="1"/>
      <name val="Calibri"/>
      <family val="2"/>
      <scheme val="minor"/>
    </font>
    <font>
      <b/>
      <i/>
      <sz val="14"/>
      <color theme="1"/>
      <name val="Calibri"/>
      <family val="2"/>
      <scheme val="minor"/>
    </font>
    <font>
      <i/>
      <sz val="11"/>
      <color theme="9"/>
      <name val="Calibri"/>
      <family val="2"/>
      <scheme val="minor"/>
    </font>
    <font>
      <i/>
      <sz val="11"/>
      <color theme="5"/>
      <name val="Calibri"/>
      <family val="2"/>
      <scheme val="minor"/>
    </font>
    <font>
      <i/>
      <sz val="11"/>
      <color rgb="FFFF0000"/>
      <name val="Calibri"/>
      <family val="2"/>
      <scheme val="minor"/>
    </font>
    <font>
      <b/>
      <sz val="14"/>
      <color theme="1"/>
      <name val="Calibri"/>
      <family val="2"/>
      <scheme val="minor"/>
    </font>
    <font>
      <b/>
      <sz val="12"/>
      <color rgb="FFFF0000"/>
      <name val="Calibri"/>
      <family val="2"/>
      <scheme val="minor"/>
    </font>
    <font>
      <b/>
      <sz val="7"/>
      <color theme="1"/>
      <name val="Calibri"/>
      <family val="2"/>
      <scheme val="minor"/>
    </font>
    <font>
      <sz val="9"/>
      <color rgb="FF90C226"/>
      <name val="Calibri"/>
      <family val="2"/>
      <scheme val="minor"/>
    </font>
    <font>
      <sz val="9"/>
      <color rgb="FFE6B91E"/>
      <name val="Calibri"/>
      <family val="2"/>
      <scheme val="minor"/>
    </font>
    <font>
      <sz val="9"/>
      <color rgb="FFC42F1A"/>
      <name val="Calibri"/>
      <family val="2"/>
      <scheme val="minor"/>
    </font>
    <font>
      <sz val="10.5"/>
      <color theme="1"/>
      <name val="Calibri"/>
      <family val="2"/>
      <scheme val="minor"/>
    </font>
    <font>
      <i/>
      <sz val="10"/>
      <color theme="1"/>
      <name val="Calibri"/>
      <family val="2"/>
      <scheme val="minor"/>
    </font>
    <font>
      <b/>
      <sz val="16"/>
      <color theme="1"/>
      <name val="Calibri"/>
      <family val="2"/>
      <scheme val="minor"/>
    </font>
    <font>
      <b/>
      <sz val="11"/>
      <color indexed="8"/>
      <name val="Calibri"/>
      <family val="2"/>
    </font>
    <font>
      <b/>
      <sz val="10"/>
      <name val="Calibri"/>
      <family val="2"/>
      <scheme val="minor"/>
    </font>
  </fonts>
  <fills count="9">
    <fill>
      <patternFill patternType="none"/>
    </fill>
    <fill>
      <patternFill patternType="gray125"/>
    </fill>
    <fill>
      <patternFill patternType="solid">
        <fgColor theme="5" tint="0.59999389629810485"/>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2" tint="-9.9978637043366805E-2"/>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medium">
        <color indexed="64"/>
      </right>
      <top/>
      <bottom/>
      <diagonal/>
    </border>
    <border>
      <left style="medium">
        <color indexed="64"/>
      </left>
      <right/>
      <top/>
      <bottom/>
      <diagonal/>
    </border>
    <border>
      <left style="thin">
        <color indexed="64"/>
      </left>
      <right style="thin">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double">
        <color indexed="64"/>
      </bottom>
      <diagonal/>
    </border>
  </borders>
  <cellStyleXfs count="1">
    <xf numFmtId="0" fontId="0" fillId="0" borderId="0"/>
  </cellStyleXfs>
  <cellXfs count="168">
    <xf numFmtId="0" fontId="0" fillId="0" borderId="0" xfId="0"/>
    <xf numFmtId="0" fontId="0" fillId="0" borderId="1" xfId="0" applyBorder="1" applyAlignment="1"/>
    <xf numFmtId="0" fontId="0" fillId="2" borderId="1" xfId="0" applyFill="1" applyBorder="1" applyAlignment="1"/>
    <xf numFmtId="0" fontId="0" fillId="0" borderId="1" xfId="0" applyBorder="1"/>
    <xf numFmtId="0" fontId="1" fillId="0" borderId="1" xfId="0" applyFont="1" applyBorder="1"/>
    <xf numFmtId="0" fontId="1" fillId="0" borderId="0" xfId="0" applyFont="1"/>
    <xf numFmtId="0" fontId="4" fillId="0" borderId="0" xfId="0" applyFont="1"/>
    <xf numFmtId="0" fontId="5" fillId="0" borderId="0" xfId="0" applyFont="1"/>
    <xf numFmtId="0" fontId="0" fillId="4" borderId="1" xfId="0" applyFill="1" applyBorder="1" applyAlignment="1">
      <alignment horizontal="center"/>
    </xf>
    <xf numFmtId="0" fontId="1" fillId="4" borderId="1" xfId="0" applyFont="1" applyFill="1" applyBorder="1" applyAlignment="1">
      <alignment horizontal="center"/>
    </xf>
    <xf numFmtId="0" fontId="6" fillId="5" borderId="1" xfId="0" applyFont="1" applyFill="1" applyBorder="1" applyAlignment="1">
      <alignment horizontal="center" vertical="center"/>
    </xf>
    <xf numFmtId="0" fontId="0" fillId="5" borderId="1" xfId="0" applyFill="1" applyBorder="1" applyAlignment="1">
      <alignment vertical="center"/>
    </xf>
    <xf numFmtId="164" fontId="0" fillId="6" borderId="1" xfId="0" applyNumberFormat="1" applyFill="1" applyBorder="1" applyAlignment="1">
      <alignment horizontal="center" vertical="center"/>
    </xf>
    <xf numFmtId="0" fontId="0" fillId="0" borderId="0" xfId="0" applyFill="1" applyBorder="1"/>
    <xf numFmtId="0" fontId="9" fillId="4" borderId="1" xfId="0" applyFont="1" applyFill="1" applyBorder="1" applyAlignment="1">
      <alignment horizontal="center" vertical="center"/>
    </xf>
    <xf numFmtId="0" fontId="1" fillId="0" borderId="1" xfId="0" applyFont="1" applyBorder="1" applyAlignment="1">
      <alignment horizontal="center" vertical="center"/>
    </xf>
    <xf numFmtId="0" fontId="0" fillId="0" borderId="1" xfId="0" applyBorder="1" applyAlignment="1">
      <alignment horizontal="center" vertical="center"/>
    </xf>
    <xf numFmtId="0" fontId="4" fillId="7" borderId="1" xfId="0" applyFont="1" applyFill="1" applyBorder="1" applyAlignment="1">
      <alignment horizontal="center" vertical="center"/>
    </xf>
    <xf numFmtId="164" fontId="0" fillId="5" borderId="1" xfId="0" applyNumberFormat="1" applyFill="1" applyBorder="1" applyAlignment="1">
      <alignment horizontal="center" vertical="center" wrapText="1"/>
    </xf>
    <xf numFmtId="164" fontId="0" fillId="6" borderId="1" xfId="0" applyNumberFormat="1" applyFill="1" applyBorder="1" applyAlignment="1">
      <alignment horizontal="center" vertical="center" wrapText="1"/>
    </xf>
    <xf numFmtId="2" fontId="0" fillId="6" borderId="1" xfId="0" applyNumberFormat="1" applyFill="1" applyBorder="1" applyAlignment="1">
      <alignment horizontal="center" wrapText="1"/>
    </xf>
    <xf numFmtId="2" fontId="0" fillId="6" borderId="1" xfId="0" applyNumberFormat="1" applyFill="1" applyBorder="1" applyAlignment="1">
      <alignment horizontal="center" vertical="center" wrapText="1"/>
    </xf>
    <xf numFmtId="0" fontId="3" fillId="0" borderId="0" xfId="0" applyFont="1" applyFill="1" applyAlignment="1">
      <alignment horizontal="left"/>
    </xf>
    <xf numFmtId="0" fontId="5" fillId="0" borderId="1" xfId="0" applyFont="1" applyBorder="1" applyAlignment="1">
      <alignment horizontal="center" vertical="center" wrapText="1"/>
    </xf>
    <xf numFmtId="164" fontId="13" fillId="4" borderId="1" xfId="0" applyNumberFormat="1" applyFont="1" applyFill="1" applyBorder="1" applyAlignment="1">
      <alignment horizontal="center" vertical="center"/>
    </xf>
    <xf numFmtId="0" fontId="0" fillId="0" borderId="20" xfId="0" applyFont="1" applyBorder="1" applyAlignment="1">
      <alignment horizontal="center" vertical="center" wrapText="1"/>
    </xf>
    <xf numFmtId="0" fontId="0" fillId="0" borderId="1" xfId="0" applyFont="1" applyBorder="1" applyAlignment="1">
      <alignment horizontal="center" vertical="center" wrapText="1"/>
    </xf>
    <xf numFmtId="0" fontId="1" fillId="0" borderId="1" xfId="0" applyFont="1" applyBorder="1" applyAlignment="1">
      <alignment horizontal="center" vertical="center" wrapText="1"/>
    </xf>
    <xf numFmtId="2" fontId="13" fillId="4" borderId="1" xfId="0" applyNumberFormat="1" applyFont="1" applyFill="1" applyBorder="1" applyAlignment="1">
      <alignment horizontal="center" vertical="center" wrapText="1"/>
    </xf>
    <xf numFmtId="0" fontId="9" fillId="8" borderId="1" xfId="0" applyFont="1" applyFill="1" applyBorder="1" applyAlignment="1">
      <alignment horizontal="center" vertical="center" wrapText="1"/>
    </xf>
    <xf numFmtId="0" fontId="1" fillId="8" borderId="1" xfId="0" applyFont="1" applyFill="1" applyBorder="1" applyAlignment="1">
      <alignment horizontal="center" vertical="center" wrapText="1"/>
    </xf>
    <xf numFmtId="0" fontId="18" fillId="0" borderId="0" xfId="0" applyFont="1"/>
    <xf numFmtId="0" fontId="0" fillId="0" borderId="0" xfId="0" applyFill="1"/>
    <xf numFmtId="0" fontId="19" fillId="0" borderId="1" xfId="0" applyFont="1" applyBorder="1"/>
    <xf numFmtId="0" fontId="20" fillId="0" borderId="1" xfId="0" applyFont="1" applyFill="1" applyBorder="1"/>
    <xf numFmtId="0" fontId="21" fillId="0" borderId="1" xfId="0" applyFont="1" applyBorder="1"/>
    <xf numFmtId="0" fontId="16" fillId="4" borderId="0" xfId="0" applyFont="1" applyFill="1"/>
    <xf numFmtId="0" fontId="0" fillId="4" borderId="0" xfId="0" applyFill="1"/>
    <xf numFmtId="0" fontId="15" fillId="4" borderId="0" xfId="0" applyFont="1" applyFill="1"/>
    <xf numFmtId="0" fontId="17" fillId="4" borderId="0" xfId="0" applyFont="1" applyFill="1"/>
    <xf numFmtId="0" fontId="0" fillId="0" borderId="0" xfId="0" applyAlignment="1">
      <alignment vertical="center"/>
    </xf>
    <xf numFmtId="0" fontId="11" fillId="0" borderId="0" xfId="0" applyFont="1" applyAlignment="1">
      <alignment vertical="center"/>
    </xf>
    <xf numFmtId="0" fontId="0" fillId="0" borderId="23" xfId="0" applyBorder="1"/>
    <xf numFmtId="0" fontId="0" fillId="0" borderId="0" xfId="0" applyBorder="1"/>
    <xf numFmtId="0" fontId="0" fillId="0" borderId="18" xfId="0" applyBorder="1"/>
    <xf numFmtId="0" fontId="0" fillId="0" borderId="24" xfId="0" applyBorder="1"/>
    <xf numFmtId="0" fontId="0" fillId="0" borderId="14" xfId="0" applyBorder="1"/>
    <xf numFmtId="0" fontId="0" fillId="0" borderId="20" xfId="0" applyBorder="1"/>
    <xf numFmtId="0" fontId="22" fillId="0" borderId="0" xfId="0" applyFont="1" applyFill="1" applyAlignment="1"/>
    <xf numFmtId="0" fontId="5" fillId="0" borderId="7" xfId="0" applyFont="1" applyBorder="1" applyAlignment="1">
      <alignment horizontal="left" vertical="center" wrapText="1" indent="5"/>
    </xf>
    <xf numFmtId="0" fontId="5" fillId="0" borderId="15" xfId="0" applyFont="1" applyBorder="1" applyAlignment="1">
      <alignment vertical="center" wrapText="1"/>
    </xf>
    <xf numFmtId="0" fontId="5" fillId="0" borderId="7" xfId="0" applyFont="1" applyBorder="1" applyAlignment="1">
      <alignment vertical="center" wrapText="1"/>
    </xf>
    <xf numFmtId="0" fontId="5" fillId="0" borderId="15" xfId="0" applyFont="1" applyBorder="1" applyAlignment="1">
      <alignment horizontal="left" vertical="center" wrapText="1"/>
    </xf>
    <xf numFmtId="0" fontId="12" fillId="7" borderId="5" xfId="0" applyFont="1" applyFill="1" applyBorder="1" applyAlignment="1">
      <alignment horizontal="center" vertical="center" wrapText="1"/>
    </xf>
    <xf numFmtId="0" fontId="29" fillId="0" borderId="0" xfId="0" applyFont="1"/>
    <xf numFmtId="0" fontId="10" fillId="0" borderId="0" xfId="0" applyFont="1"/>
    <xf numFmtId="0" fontId="10" fillId="0" borderId="1" xfId="0" applyFont="1" applyBorder="1" applyAlignment="1">
      <alignment horizontal="center" vertical="center"/>
    </xf>
    <xf numFmtId="0" fontId="10" fillId="4" borderId="1" xfId="0" applyFont="1" applyFill="1" applyBorder="1" applyAlignment="1">
      <alignment horizontal="center" vertical="center"/>
    </xf>
    <xf numFmtId="0" fontId="5" fillId="4" borderId="1" xfId="0" applyFont="1" applyFill="1" applyBorder="1" applyAlignment="1">
      <alignment horizontal="center" vertical="center"/>
    </xf>
    <xf numFmtId="0" fontId="5" fillId="0" borderId="0" xfId="0" applyFont="1" applyFill="1" applyBorder="1" applyAlignment="1">
      <alignment horizontal="center" vertical="center"/>
    </xf>
    <xf numFmtId="2" fontId="5" fillId="0" borderId="1" xfId="0" applyNumberFormat="1" applyFont="1" applyBorder="1" applyAlignment="1">
      <alignment horizontal="center" vertical="center" wrapText="1"/>
    </xf>
    <xf numFmtId="2" fontId="5" fillId="4" borderId="1" xfId="0" applyNumberFormat="1" applyFont="1" applyFill="1" applyBorder="1" applyAlignment="1">
      <alignment horizontal="center" vertical="center"/>
    </xf>
    <xf numFmtId="2" fontId="0" fillId="4" borderId="1" xfId="0" applyNumberFormat="1" applyFill="1" applyBorder="1" applyAlignment="1">
      <alignment horizontal="center"/>
    </xf>
    <xf numFmtId="165" fontId="0" fillId="4" borderId="1" xfId="0" applyNumberFormat="1" applyFill="1" applyBorder="1" applyAlignment="1">
      <alignment horizontal="center"/>
    </xf>
    <xf numFmtId="0" fontId="0" fillId="0" borderId="11" xfId="0" applyBorder="1" applyAlignment="1">
      <alignment horizontal="center" vertical="center"/>
    </xf>
    <xf numFmtId="0" fontId="0" fillId="4" borderId="11" xfId="0" applyFill="1" applyBorder="1" applyAlignment="1">
      <alignment horizontal="center"/>
    </xf>
    <xf numFmtId="0" fontId="0" fillId="0" borderId="1" xfId="0" applyBorder="1" applyAlignment="1">
      <alignment horizontal="center" vertical="center" wrapText="1"/>
    </xf>
    <xf numFmtId="0" fontId="31" fillId="0" borderId="1" xfId="0" applyFont="1" applyBorder="1" applyAlignment="1" applyProtection="1">
      <alignment horizontal="center" vertical="center"/>
      <protection locked="0"/>
    </xf>
    <xf numFmtId="0" fontId="0" fillId="0" borderId="25" xfId="0" applyBorder="1" applyAlignment="1">
      <alignment horizontal="center" vertical="center"/>
    </xf>
    <xf numFmtId="0" fontId="0" fillId="4" borderId="25" xfId="0" applyFill="1" applyBorder="1" applyAlignment="1">
      <alignment horizontal="center"/>
    </xf>
    <xf numFmtId="2" fontId="0" fillId="4" borderId="25" xfId="0" applyNumberFormat="1" applyFill="1" applyBorder="1" applyAlignment="1">
      <alignment horizontal="center"/>
    </xf>
    <xf numFmtId="165" fontId="0" fillId="4" borderId="25" xfId="0" applyNumberFormat="1" applyFill="1" applyBorder="1" applyAlignment="1">
      <alignment horizontal="center"/>
    </xf>
    <xf numFmtId="165" fontId="10" fillId="4" borderId="1" xfId="0" applyNumberFormat="1" applyFont="1" applyFill="1" applyBorder="1" applyAlignment="1">
      <alignment horizontal="center" vertical="center"/>
    </xf>
    <xf numFmtId="164" fontId="10" fillId="4" borderId="1" xfId="0" applyNumberFormat="1" applyFont="1" applyFill="1" applyBorder="1" applyAlignment="1">
      <alignment horizontal="center" vertical="center"/>
    </xf>
    <xf numFmtId="0" fontId="0" fillId="0" borderId="16" xfId="0" applyFill="1" applyBorder="1"/>
    <xf numFmtId="0" fontId="32" fillId="0" borderId="1" xfId="0" applyFont="1" applyFill="1" applyBorder="1" applyAlignment="1">
      <alignment horizontal="center" vertical="center" wrapText="1"/>
    </xf>
    <xf numFmtId="0" fontId="2" fillId="0" borderId="0" xfId="0" applyFont="1" applyFill="1"/>
    <xf numFmtId="0" fontId="0" fillId="0" borderId="1" xfId="0" applyFill="1" applyBorder="1" applyAlignment="1">
      <alignment horizontal="center" vertical="center"/>
    </xf>
    <xf numFmtId="0" fontId="4" fillId="0" borderId="0" xfId="0" applyFont="1" applyFill="1" applyAlignment="1">
      <alignment horizontal="center" vertical="center" wrapText="1"/>
    </xf>
    <xf numFmtId="0" fontId="4" fillId="0" borderId="0" xfId="0" applyFont="1" applyFill="1" applyBorder="1" applyAlignment="1">
      <alignment horizontal="center" vertical="center" wrapText="1"/>
    </xf>
    <xf numFmtId="2" fontId="1" fillId="4" borderId="1" xfId="0" applyNumberFormat="1" applyFont="1" applyFill="1" applyBorder="1" applyAlignment="1">
      <alignment horizontal="center" vertical="center" wrapText="1"/>
    </xf>
    <xf numFmtId="2" fontId="4" fillId="4" borderId="1" xfId="0" applyNumberFormat="1" applyFont="1" applyFill="1" applyBorder="1" applyAlignment="1">
      <alignment horizontal="center" vertical="center" wrapText="1"/>
    </xf>
    <xf numFmtId="0" fontId="4" fillId="0" borderId="0" xfId="0" applyFont="1" applyFill="1" applyBorder="1"/>
    <xf numFmtId="0" fontId="0" fillId="0" borderId="1" xfId="0" applyFill="1" applyBorder="1" applyAlignment="1">
      <alignment horizontal="center"/>
    </xf>
    <xf numFmtId="0" fontId="0" fillId="4" borderId="0" xfId="0" applyFont="1" applyFill="1"/>
    <xf numFmtId="0" fontId="0" fillId="0" borderId="1" xfId="0" applyBorder="1" applyAlignment="1">
      <alignment horizontal="center"/>
    </xf>
    <xf numFmtId="0" fontId="1" fillId="0" borderId="1" xfId="0" applyFont="1" applyBorder="1" applyAlignment="1">
      <alignment horizontal="center"/>
    </xf>
    <xf numFmtId="0" fontId="0" fillId="8" borderId="1" xfId="0" applyFont="1" applyFill="1" applyBorder="1" applyAlignment="1">
      <alignment horizontal="center" vertical="center" wrapText="1"/>
    </xf>
    <xf numFmtId="0" fontId="1" fillId="0" borderId="11" xfId="0" applyFont="1" applyBorder="1" applyAlignment="1">
      <alignment horizontal="center" vertical="center" wrapText="1"/>
    </xf>
    <xf numFmtId="0" fontId="13" fillId="8"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5" fillId="0" borderId="6" xfId="0" applyFont="1" applyBorder="1" applyAlignment="1">
      <alignment horizontal="center" vertical="center" wrapText="1"/>
    </xf>
    <xf numFmtId="0" fontId="4" fillId="0" borderId="1" xfId="0" applyFont="1" applyFill="1" applyBorder="1" applyAlignment="1">
      <alignment horizontal="center" vertical="center" wrapText="1"/>
    </xf>
    <xf numFmtId="0" fontId="10" fillId="0" borderId="1" xfId="0" applyFont="1" applyBorder="1" applyAlignment="1">
      <alignment horizontal="center" vertical="center" wrapText="1"/>
    </xf>
    <xf numFmtId="0" fontId="5" fillId="4" borderId="1" xfId="0" applyFont="1" applyFill="1" applyBorder="1" applyAlignment="1">
      <alignment horizontal="center" vertical="center" wrapText="1"/>
    </xf>
    <xf numFmtId="0" fontId="10" fillId="0" borderId="11" xfId="0" applyFont="1" applyBorder="1" applyAlignment="1">
      <alignment horizontal="center" vertical="center" wrapText="1"/>
    </xf>
    <xf numFmtId="0" fontId="22" fillId="7" borderId="0" xfId="0" applyFont="1" applyFill="1" applyAlignment="1">
      <alignment horizontal="center" vertical="center"/>
    </xf>
    <xf numFmtId="0" fontId="0" fillId="0" borderId="0" xfId="0" applyFont="1" applyAlignment="1">
      <alignment horizontal="center"/>
    </xf>
    <xf numFmtId="0" fontId="1" fillId="0" borderId="1" xfId="0" applyFont="1" applyBorder="1" applyAlignment="1">
      <alignment horizontal="center"/>
    </xf>
    <xf numFmtId="0" fontId="1" fillId="0" borderId="12" xfId="0" applyFont="1" applyBorder="1" applyAlignment="1">
      <alignment horizontal="center"/>
    </xf>
    <xf numFmtId="0" fontId="1" fillId="0" borderId="13" xfId="0" applyFont="1" applyBorder="1" applyAlignment="1">
      <alignment horizontal="center"/>
    </xf>
    <xf numFmtId="0" fontId="1" fillId="0" borderId="9" xfId="0" applyFont="1" applyBorder="1" applyAlignment="1">
      <alignment horizontal="center"/>
    </xf>
    <xf numFmtId="0" fontId="0" fillId="0" borderId="1" xfId="0" applyBorder="1" applyAlignment="1">
      <alignment horizontal="left" vertical="center"/>
    </xf>
    <xf numFmtId="0" fontId="0" fillId="0" borderId="1" xfId="0" applyBorder="1" applyAlignment="1">
      <alignment horizontal="center"/>
    </xf>
    <xf numFmtId="0" fontId="0" fillId="0" borderId="21" xfId="0" applyBorder="1" applyAlignment="1">
      <alignment horizontal="left" wrapText="1"/>
    </xf>
    <xf numFmtId="0" fontId="0" fillId="0" borderId="22" xfId="0" applyBorder="1" applyAlignment="1">
      <alignment horizontal="left" wrapText="1"/>
    </xf>
    <xf numFmtId="0" fontId="0" fillId="0" borderId="19" xfId="0" applyBorder="1" applyAlignment="1">
      <alignment horizontal="left" wrapText="1"/>
    </xf>
    <xf numFmtId="0" fontId="0" fillId="0" borderId="23" xfId="0" applyBorder="1" applyAlignment="1">
      <alignment horizontal="left" wrapText="1"/>
    </xf>
    <xf numFmtId="0" fontId="0" fillId="0" borderId="0" xfId="0" applyBorder="1" applyAlignment="1">
      <alignment horizontal="left" wrapText="1"/>
    </xf>
    <xf numFmtId="0" fontId="0" fillId="0" borderId="18" xfId="0" applyBorder="1" applyAlignment="1">
      <alignment horizontal="left" wrapText="1"/>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8" fillId="0" borderId="10" xfId="0" applyFont="1" applyBorder="1" applyAlignment="1">
      <alignment horizontal="center" vertical="center" wrapText="1"/>
    </xf>
    <xf numFmtId="0" fontId="8" fillId="0" borderId="11" xfId="0" applyFont="1" applyBorder="1" applyAlignment="1">
      <alignment horizontal="center" vertical="center" wrapText="1"/>
    </xf>
    <xf numFmtId="0" fontId="3" fillId="3" borderId="0" xfId="0" applyFont="1" applyFill="1" applyAlignment="1">
      <alignment horizontal="left"/>
    </xf>
    <xf numFmtId="0" fontId="0" fillId="7" borderId="1" xfId="0" applyFill="1" applyBorder="1" applyAlignment="1">
      <alignment horizontal="center"/>
    </xf>
    <xf numFmtId="0" fontId="4" fillId="5" borderId="1" xfId="0" applyFont="1" applyFill="1" applyBorder="1" applyAlignment="1">
      <alignment horizontal="center" vertical="center" wrapText="1"/>
    </xf>
    <xf numFmtId="0" fontId="4" fillId="5" borderId="10" xfId="0" applyFont="1" applyFill="1" applyBorder="1" applyAlignment="1">
      <alignment horizontal="center" vertical="center" wrapText="1"/>
    </xf>
    <xf numFmtId="0" fontId="4" fillId="5" borderId="17" xfId="0" applyFont="1" applyFill="1" applyBorder="1" applyAlignment="1">
      <alignment horizontal="center" vertical="center" wrapText="1"/>
    </xf>
    <xf numFmtId="0" fontId="4" fillId="5" borderId="11"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0" fillId="8" borderId="1" xfId="0" applyFont="1" applyFill="1" applyBorder="1" applyAlignment="1">
      <alignment horizontal="center" vertical="center" wrapText="1"/>
    </xf>
    <xf numFmtId="0" fontId="1" fillId="0" borderId="20" xfId="0" applyFont="1" applyBorder="1" applyAlignment="1">
      <alignment horizontal="center" vertical="center" wrapText="1"/>
    </xf>
    <xf numFmtId="0" fontId="1" fillId="0" borderId="11" xfId="0" applyFont="1" applyBorder="1" applyAlignment="1">
      <alignment horizontal="center" vertical="center" wrapText="1"/>
    </xf>
    <xf numFmtId="0" fontId="13" fillId="8" borderId="1" xfId="0" applyFont="1" applyFill="1" applyBorder="1" applyAlignment="1">
      <alignment horizontal="center" vertical="center" wrapText="1"/>
    </xf>
    <xf numFmtId="0" fontId="22" fillId="7" borderId="0" xfId="0" applyFont="1" applyFill="1" applyAlignment="1">
      <alignment horizontal="center"/>
    </xf>
    <xf numFmtId="0" fontId="14" fillId="4" borderId="1" xfId="0" applyFont="1" applyFill="1" applyBorder="1" applyAlignment="1">
      <alignment horizontal="center" vertical="center" wrapText="1"/>
    </xf>
    <xf numFmtId="0" fontId="0" fillId="4" borderId="1" xfId="0" applyFont="1" applyFill="1" applyBorder="1" applyAlignment="1">
      <alignment horizontal="center" vertical="center" wrapText="1"/>
    </xf>
    <xf numFmtId="0" fontId="9" fillId="8" borderId="10" xfId="0" applyFont="1" applyFill="1" applyBorder="1" applyAlignment="1">
      <alignment horizontal="center" vertical="center" wrapText="1"/>
    </xf>
    <xf numFmtId="0" fontId="9" fillId="8" borderId="11" xfId="0" applyFont="1" applyFill="1" applyBorder="1" applyAlignment="1">
      <alignment horizontal="center" vertical="center" wrapText="1"/>
    </xf>
    <xf numFmtId="0" fontId="5" fillId="7" borderId="1" xfId="0" applyFont="1" applyFill="1" applyBorder="1" applyAlignment="1">
      <alignment horizontal="center"/>
    </xf>
    <xf numFmtId="0" fontId="1" fillId="8" borderId="10" xfId="0" applyFont="1" applyFill="1" applyBorder="1" applyAlignment="1">
      <alignment horizontal="center" vertical="center" wrapText="1"/>
    </xf>
    <xf numFmtId="0" fontId="1" fillId="8" borderId="11" xfId="0" applyFont="1" applyFill="1" applyBorder="1" applyAlignment="1">
      <alignment horizontal="center" vertical="center" wrapText="1"/>
    </xf>
    <xf numFmtId="0" fontId="23" fillId="0" borderId="0" xfId="0" applyFont="1" applyAlignment="1">
      <alignment horizontal="center"/>
    </xf>
    <xf numFmtId="0" fontId="10" fillId="7" borderId="3" xfId="0" applyFont="1" applyFill="1" applyBorder="1" applyAlignment="1">
      <alignment horizontal="left" vertical="center" wrapText="1" indent="5"/>
    </xf>
    <xf numFmtId="0" fontId="10" fillId="7" borderId="4" xfId="0" applyFont="1" applyFill="1" applyBorder="1" applyAlignment="1">
      <alignment horizontal="left" vertical="center" wrapText="1" indent="5"/>
    </xf>
    <xf numFmtId="0" fontId="10" fillId="7" borderId="5" xfId="0" applyFont="1" applyFill="1" applyBorder="1" applyAlignment="1">
      <alignment horizontal="left" vertical="center" wrapText="1" indent="5"/>
    </xf>
    <xf numFmtId="0" fontId="8" fillId="7" borderId="3" xfId="0" applyFont="1" applyFill="1" applyBorder="1" applyAlignment="1">
      <alignment horizontal="left" vertical="center" wrapText="1" indent="5"/>
    </xf>
    <xf numFmtId="0" fontId="8" fillId="7" borderId="4" xfId="0" applyFont="1" applyFill="1" applyBorder="1" applyAlignment="1">
      <alignment horizontal="left" vertical="center" wrapText="1" indent="5"/>
    </xf>
    <xf numFmtId="0" fontId="8" fillId="7" borderId="5" xfId="0" applyFont="1" applyFill="1" applyBorder="1" applyAlignment="1">
      <alignment horizontal="left" vertical="center" wrapText="1" indent="5"/>
    </xf>
    <xf numFmtId="0" fontId="5" fillId="0" borderId="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 xfId="0" applyFont="1" applyBorder="1" applyAlignment="1">
      <alignment vertical="center" wrapText="1"/>
    </xf>
    <xf numFmtId="0" fontId="5" fillId="0" borderId="6" xfId="0" applyFont="1" applyBorder="1" applyAlignment="1">
      <alignment vertical="center" wrapText="1"/>
    </xf>
    <xf numFmtId="0" fontId="5" fillId="0" borderId="8" xfId="0" applyFont="1" applyBorder="1" applyAlignment="1">
      <alignment horizontal="center" vertical="center" wrapText="1"/>
    </xf>
    <xf numFmtId="0" fontId="5" fillId="0" borderId="8" xfId="0" applyFont="1" applyBorder="1" applyAlignment="1">
      <alignment vertical="center" wrapText="1"/>
    </xf>
    <xf numFmtId="0" fontId="5" fillId="0" borderId="2" xfId="0" applyFont="1" applyBorder="1" applyAlignment="1">
      <alignment horizontal="left" vertical="center" wrapText="1"/>
    </xf>
    <xf numFmtId="0" fontId="5" fillId="0" borderId="8" xfId="0" applyFont="1" applyBorder="1" applyAlignment="1">
      <alignment horizontal="left" vertical="center" wrapText="1"/>
    </xf>
    <xf numFmtId="0" fontId="5" fillId="0" borderId="6" xfId="0" applyFont="1" applyBorder="1" applyAlignment="1">
      <alignment horizontal="left" vertical="center" wrapText="1"/>
    </xf>
    <xf numFmtId="0" fontId="30" fillId="7" borderId="0" xfId="0" applyFont="1" applyFill="1" applyAlignment="1">
      <alignment horizontal="center"/>
    </xf>
    <xf numFmtId="0" fontId="10" fillId="0" borderId="1" xfId="0" applyFont="1" applyBorder="1" applyAlignment="1">
      <alignment horizontal="center" vertical="center" wrapText="1"/>
    </xf>
    <xf numFmtId="0" fontId="5" fillId="4" borderId="1" xfId="0" applyFont="1" applyFill="1" applyBorder="1" applyAlignment="1">
      <alignment horizontal="center" vertical="center" wrapText="1"/>
    </xf>
    <xf numFmtId="0" fontId="10" fillId="0" borderId="12" xfId="0" applyFont="1" applyBorder="1" applyAlignment="1">
      <alignment horizontal="center" vertical="center"/>
    </xf>
    <xf numFmtId="0" fontId="10" fillId="0" borderId="9" xfId="0" applyFont="1" applyBorder="1" applyAlignment="1">
      <alignment horizontal="center" vertical="center"/>
    </xf>
    <xf numFmtId="0" fontId="5" fillId="0" borderId="18" xfId="0" applyFont="1" applyBorder="1" applyAlignment="1">
      <alignment horizontal="center" vertical="center" wrapText="1"/>
    </xf>
    <xf numFmtId="0" fontId="5" fillId="0" borderId="20" xfId="0" applyFont="1" applyBorder="1" applyAlignment="1">
      <alignment horizontal="center" vertical="center" wrapText="1"/>
    </xf>
    <xf numFmtId="0" fontId="10" fillId="0" borderId="20"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11" xfId="0" applyFont="1" applyBorder="1" applyAlignment="1">
      <alignment horizontal="center" vertical="center" wrapText="1"/>
    </xf>
    <xf numFmtId="16" fontId="5" fillId="0" borderId="1" xfId="0" applyNumberFormat="1" applyFont="1" applyBorder="1" applyAlignment="1">
      <alignment horizontal="center" vertical="center" wrapText="1"/>
    </xf>
    <xf numFmtId="16" fontId="5" fillId="0" borderId="10" xfId="0" applyNumberFormat="1" applyFont="1" applyBorder="1" applyAlignment="1">
      <alignment horizontal="center" vertical="center" wrapText="1"/>
    </xf>
    <xf numFmtId="16" fontId="5" fillId="0" borderId="17" xfId="0" applyNumberFormat="1" applyFont="1" applyBorder="1" applyAlignment="1">
      <alignment horizontal="center" vertical="center" wrapText="1"/>
    </xf>
    <xf numFmtId="16" fontId="5" fillId="0" borderId="11" xfId="0" applyNumberFormat="1" applyFont="1" applyBorder="1" applyAlignment="1">
      <alignment horizontal="center" vertical="center" wrapText="1"/>
    </xf>
    <xf numFmtId="0" fontId="5" fillId="0" borderId="10"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1" xfId="0" applyFont="1" applyBorder="1" applyAlignment="1">
      <alignment horizontal="center" vertical="center" wrapText="1"/>
    </xf>
    <xf numFmtId="0" fontId="4" fillId="0" borderId="1" xfId="0" applyFont="1" applyFill="1" applyBorder="1" applyAlignment="1">
      <alignment horizontal="center" vertical="center" wrapText="1"/>
    </xf>
  </cellXfs>
  <cellStyles count="1">
    <cellStyle name="Normal" xfId="0" builtinId="0"/>
  </cellStyles>
  <dxfs count="24">
    <dxf>
      <fill>
        <patternFill>
          <bgColor rgb="FFFF0000"/>
        </patternFill>
      </fill>
    </dxf>
    <dxf>
      <fill>
        <patternFill>
          <bgColor rgb="FFFFC000"/>
        </patternFill>
      </fill>
    </dxf>
    <dxf>
      <fill>
        <patternFill>
          <bgColor theme="9"/>
        </patternFill>
      </fill>
    </dxf>
    <dxf>
      <fill>
        <patternFill>
          <bgColor rgb="FFFF0000"/>
        </patternFill>
      </fill>
    </dxf>
    <dxf>
      <fill>
        <patternFill>
          <bgColor rgb="FFFFC000"/>
        </patternFill>
      </fill>
    </dxf>
    <dxf>
      <fill>
        <patternFill>
          <bgColor theme="9"/>
        </patternFill>
      </fill>
    </dxf>
    <dxf>
      <fill>
        <patternFill>
          <bgColor rgb="FFFF0000"/>
        </patternFill>
      </fill>
    </dxf>
    <dxf>
      <fill>
        <patternFill>
          <bgColor rgb="FFFFC000"/>
        </patternFill>
      </fill>
    </dxf>
    <dxf>
      <fill>
        <patternFill>
          <bgColor theme="9"/>
        </patternFill>
      </fill>
    </dxf>
    <dxf>
      <fill>
        <patternFill>
          <bgColor rgb="FFFF0000"/>
        </patternFill>
      </fill>
    </dxf>
    <dxf>
      <fill>
        <patternFill>
          <bgColor rgb="FFFFC000"/>
        </patternFill>
      </fill>
    </dxf>
    <dxf>
      <fill>
        <patternFill>
          <bgColor theme="9"/>
        </patternFill>
      </fill>
    </dxf>
    <dxf>
      <fill>
        <patternFill>
          <bgColor rgb="FFFF0000"/>
        </patternFill>
      </fill>
    </dxf>
    <dxf>
      <fill>
        <patternFill>
          <bgColor rgb="FFFFC000"/>
        </patternFill>
      </fill>
    </dxf>
    <dxf>
      <fill>
        <patternFill>
          <bgColor theme="9"/>
        </patternFill>
      </fill>
    </dxf>
    <dxf>
      <fill>
        <patternFill>
          <bgColor rgb="FFFF0000"/>
        </patternFill>
      </fill>
    </dxf>
    <dxf>
      <fill>
        <patternFill>
          <bgColor rgb="FFFFC000"/>
        </patternFill>
      </fill>
    </dxf>
    <dxf>
      <fill>
        <patternFill>
          <bgColor theme="9"/>
        </patternFill>
      </fill>
    </dxf>
    <dxf>
      <fill>
        <patternFill>
          <bgColor rgb="FFFF0000"/>
        </patternFill>
      </fill>
    </dxf>
    <dxf>
      <fill>
        <patternFill>
          <bgColor rgb="FFFFC000"/>
        </patternFill>
      </fill>
    </dxf>
    <dxf>
      <fill>
        <patternFill>
          <bgColor theme="9"/>
        </patternFill>
      </fill>
    </dxf>
    <dxf>
      <fill>
        <patternFill>
          <bgColor rgb="FFFF0000"/>
        </patternFill>
      </fill>
    </dxf>
    <dxf>
      <fill>
        <patternFill>
          <bgColor rgb="FFFFC000"/>
        </patternFill>
      </fill>
    </dxf>
    <dxf>
      <fill>
        <patternFill>
          <bgColor theme="9"/>
        </patternFill>
      </fill>
    </dxf>
  </dxfs>
  <tableStyles count="0" defaultTableStyle="TableStyleMedium2" defaultPivotStyle="PivotStyleLight16"/>
  <colors>
    <mruColors>
      <color rgb="FFC00000"/>
      <color rgb="FFF29D6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1- Structure</a:t>
            </a:r>
          </a:p>
        </c:rich>
      </c:tx>
      <c:layout>
        <c:manualLayout>
          <c:xMode val="edge"/>
          <c:yMode val="edge"/>
          <c:x val="4.1382909328114843E-2"/>
          <c:y val="3.803485896487948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32635160330986024"/>
          <c:y val="0.11592978425616395"/>
          <c:w val="0.46657662317757725"/>
          <c:h val="0.77638804362699276"/>
        </c:manualLayout>
      </c:layout>
      <c:radarChart>
        <c:radarStyle val="marker"/>
        <c:varyColors val="0"/>
        <c:ser>
          <c:idx val="0"/>
          <c:order val="0"/>
          <c:tx>
            <c:strRef>
              <c:f>'Synthèse résultats'!$B$5:$B$6</c:f>
              <c:strCache>
                <c:ptCount val="2"/>
                <c:pt idx="0">
                  <c:v>Note Sol 1</c:v>
                </c:pt>
                <c:pt idx="1">
                  <c:v>HA/H1</c:v>
                </c:pt>
              </c:strCache>
            </c:strRef>
          </c:tx>
          <c:spPr>
            <a:ln w="28575" cap="rnd">
              <a:solidFill>
                <a:schemeClr val="accent1"/>
              </a:solidFill>
              <a:round/>
            </a:ln>
            <a:effectLst/>
          </c:spPr>
          <c:marker>
            <c:symbol val="none"/>
          </c:marker>
          <c:cat>
            <c:strRef>
              <c:f>'Synthèse résultats'!$A$7:$A$11</c:f>
              <c:strCache>
                <c:ptCount val="5"/>
                <c:pt idx="0">
                  <c:v>5- Rupture de densité</c:v>
                </c:pt>
                <c:pt idx="1">
                  <c:v>6- Compacité</c:v>
                </c:pt>
                <c:pt idx="2">
                  <c:v>7- Assemblage</c:v>
                </c:pt>
                <c:pt idx="3">
                  <c:v>8- Tassement</c:v>
                </c:pt>
                <c:pt idx="4">
                  <c:v>9- Engorgement</c:v>
                </c:pt>
              </c:strCache>
            </c:strRef>
          </c:cat>
          <c:val>
            <c:numRef>
              <c:f>'Synthèse résultats'!$B$7:$B$11</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3ACD-4A27-8B4D-8A8533AAA3AF}"/>
            </c:ext>
          </c:extLst>
        </c:ser>
        <c:ser>
          <c:idx val="1"/>
          <c:order val="1"/>
          <c:tx>
            <c:strRef>
              <c:f>'Synthèse résultats'!$C$5:$C$6</c:f>
              <c:strCache>
                <c:ptCount val="2"/>
                <c:pt idx="0">
                  <c:v>Note Sol 1</c:v>
                </c:pt>
                <c:pt idx="1">
                  <c:v>H2</c:v>
                </c:pt>
              </c:strCache>
            </c:strRef>
          </c:tx>
          <c:spPr>
            <a:ln w="28575" cap="rnd">
              <a:solidFill>
                <a:schemeClr val="accent1"/>
              </a:solidFill>
              <a:prstDash val="dash"/>
              <a:round/>
            </a:ln>
            <a:effectLst/>
          </c:spPr>
          <c:marker>
            <c:symbol val="none"/>
          </c:marker>
          <c:cat>
            <c:strRef>
              <c:f>'Synthèse résultats'!$A$7:$A$11</c:f>
              <c:strCache>
                <c:ptCount val="5"/>
                <c:pt idx="0">
                  <c:v>5- Rupture de densité</c:v>
                </c:pt>
                <c:pt idx="1">
                  <c:v>6- Compacité</c:v>
                </c:pt>
                <c:pt idx="2">
                  <c:v>7- Assemblage</c:v>
                </c:pt>
                <c:pt idx="3">
                  <c:v>8- Tassement</c:v>
                </c:pt>
                <c:pt idx="4">
                  <c:v>9- Engorgement</c:v>
                </c:pt>
              </c:strCache>
            </c:strRef>
          </c:cat>
          <c:val>
            <c:numRef>
              <c:f>'Synthèse résultats'!$C$7:$C$11</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1-3ACD-4A27-8B4D-8A8533AAA3AF}"/>
            </c:ext>
          </c:extLst>
        </c:ser>
        <c:ser>
          <c:idx val="2"/>
          <c:order val="2"/>
          <c:tx>
            <c:strRef>
              <c:f>'Synthèse résultats'!$D$5:$D$6</c:f>
              <c:strCache>
                <c:ptCount val="2"/>
                <c:pt idx="0">
                  <c:v>Note sol 2</c:v>
                </c:pt>
                <c:pt idx="1">
                  <c:v>HA/H1</c:v>
                </c:pt>
              </c:strCache>
            </c:strRef>
          </c:tx>
          <c:spPr>
            <a:ln w="28575" cap="rnd">
              <a:solidFill>
                <a:schemeClr val="accent4"/>
              </a:solidFill>
              <a:round/>
            </a:ln>
            <a:effectLst/>
          </c:spPr>
          <c:marker>
            <c:symbol val="none"/>
          </c:marker>
          <c:cat>
            <c:strRef>
              <c:f>'Synthèse résultats'!$A$7:$A$11</c:f>
              <c:strCache>
                <c:ptCount val="5"/>
                <c:pt idx="0">
                  <c:v>5- Rupture de densité</c:v>
                </c:pt>
                <c:pt idx="1">
                  <c:v>6- Compacité</c:v>
                </c:pt>
                <c:pt idx="2">
                  <c:v>7- Assemblage</c:v>
                </c:pt>
                <c:pt idx="3">
                  <c:v>8- Tassement</c:v>
                </c:pt>
                <c:pt idx="4">
                  <c:v>9- Engorgement</c:v>
                </c:pt>
              </c:strCache>
            </c:strRef>
          </c:cat>
          <c:val>
            <c:numRef>
              <c:f>'Synthèse résultats'!$D$7:$D$11</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2-3ACD-4A27-8B4D-8A8533AAA3AF}"/>
            </c:ext>
          </c:extLst>
        </c:ser>
        <c:ser>
          <c:idx val="3"/>
          <c:order val="3"/>
          <c:tx>
            <c:strRef>
              <c:f>'Synthèse résultats'!$E$5:$E$6</c:f>
              <c:strCache>
                <c:ptCount val="2"/>
                <c:pt idx="0">
                  <c:v>Note sol 2</c:v>
                </c:pt>
                <c:pt idx="1">
                  <c:v>H2</c:v>
                </c:pt>
              </c:strCache>
            </c:strRef>
          </c:tx>
          <c:spPr>
            <a:ln w="28575" cap="rnd">
              <a:solidFill>
                <a:schemeClr val="accent4"/>
              </a:solidFill>
              <a:prstDash val="dash"/>
              <a:round/>
            </a:ln>
            <a:effectLst/>
          </c:spPr>
          <c:marker>
            <c:symbol val="none"/>
          </c:marker>
          <c:cat>
            <c:strRef>
              <c:f>'Synthèse résultats'!$A$7:$A$11</c:f>
              <c:strCache>
                <c:ptCount val="5"/>
                <c:pt idx="0">
                  <c:v>5- Rupture de densité</c:v>
                </c:pt>
                <c:pt idx="1">
                  <c:v>6- Compacité</c:v>
                </c:pt>
                <c:pt idx="2">
                  <c:v>7- Assemblage</c:v>
                </c:pt>
                <c:pt idx="3">
                  <c:v>8- Tassement</c:v>
                </c:pt>
                <c:pt idx="4">
                  <c:v>9- Engorgement</c:v>
                </c:pt>
              </c:strCache>
            </c:strRef>
          </c:cat>
          <c:val>
            <c:numRef>
              <c:f>'Synthèse résultats'!$E$7:$E$11</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3-3ACD-4A27-8B4D-8A8533AAA3AF}"/>
            </c:ext>
          </c:extLst>
        </c:ser>
        <c:dLbls>
          <c:showLegendKey val="0"/>
          <c:showVal val="0"/>
          <c:showCatName val="0"/>
          <c:showSerName val="0"/>
          <c:showPercent val="0"/>
          <c:showBubbleSize val="0"/>
        </c:dLbls>
        <c:axId val="500225368"/>
        <c:axId val="500224384"/>
      </c:radarChart>
      <c:catAx>
        <c:axId val="5002253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00224384"/>
        <c:crosses val="autoZero"/>
        <c:auto val="1"/>
        <c:lblAlgn val="ctr"/>
        <c:lblOffset val="100"/>
        <c:noMultiLvlLbl val="0"/>
      </c:catAx>
      <c:valAx>
        <c:axId val="500224384"/>
        <c:scaling>
          <c:orientation val="minMax"/>
          <c:max val="5"/>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00225368"/>
        <c:crosses val="autoZero"/>
        <c:crossBetween val="between"/>
      </c:valAx>
      <c:spPr>
        <a:noFill/>
        <a:ln>
          <a:noFill/>
        </a:ln>
        <a:effectLst/>
      </c:spPr>
    </c:plotArea>
    <c:legend>
      <c:legendPos val="t"/>
      <c:layout>
        <c:manualLayout>
          <c:xMode val="edge"/>
          <c:yMode val="edge"/>
          <c:x val="3.5149529666455921E-3"/>
          <c:y val="0.73931723827378504"/>
          <c:w val="0.28434067091978465"/>
          <c:h val="0.25865405948544251"/>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2- Stabilité strucurale</a:t>
            </a:r>
          </a:p>
        </c:rich>
      </c:tx>
      <c:layout>
        <c:manualLayout>
          <c:xMode val="edge"/>
          <c:yMode val="edge"/>
          <c:x val="2.1918117899496138E-2"/>
          <c:y val="3.8034959518268484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32635160330986024"/>
          <c:y val="0.11592978425616395"/>
          <c:w val="0.46657662317757725"/>
          <c:h val="0.77638804362699276"/>
        </c:manualLayout>
      </c:layout>
      <c:radarChart>
        <c:radarStyle val="marker"/>
        <c:varyColors val="0"/>
        <c:ser>
          <c:idx val="0"/>
          <c:order val="0"/>
          <c:tx>
            <c:strRef>
              <c:f>'Synthèse résultats'!$B$5:$B$6</c:f>
              <c:strCache>
                <c:ptCount val="2"/>
                <c:pt idx="0">
                  <c:v>Note Sol 1</c:v>
                </c:pt>
                <c:pt idx="1">
                  <c:v>HA/H1</c:v>
                </c:pt>
              </c:strCache>
            </c:strRef>
          </c:tx>
          <c:spPr>
            <a:ln w="28575" cap="rnd">
              <a:solidFill>
                <a:schemeClr val="accent1"/>
              </a:solidFill>
              <a:round/>
            </a:ln>
            <a:effectLst/>
          </c:spPr>
          <c:marker>
            <c:symbol val="none"/>
          </c:marker>
          <c:cat>
            <c:strRef>
              <c:f>'Synthèse résultats'!$A$25:$A$29</c:f>
              <c:strCache>
                <c:ptCount val="5"/>
                <c:pt idx="0">
                  <c:v>2- Porosité</c:v>
                </c:pt>
                <c:pt idx="1">
                  <c:v>3- Battance</c:v>
                </c:pt>
                <c:pt idx="2">
                  <c:v>10a/b- Bioturbation</c:v>
                </c:pt>
                <c:pt idx="3">
                  <c:v>13- Slake test</c:v>
                </c:pt>
                <c:pt idx="4">
                  <c:v>14- Infiltration</c:v>
                </c:pt>
              </c:strCache>
            </c:strRef>
          </c:cat>
          <c:val>
            <c:numRef>
              <c:f>'Synthèse résultats'!$B$25:$B$29</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5C83-46BE-87B0-B8217FF46466}"/>
            </c:ext>
          </c:extLst>
        </c:ser>
        <c:ser>
          <c:idx val="1"/>
          <c:order val="1"/>
          <c:tx>
            <c:strRef>
              <c:f>'Synthèse résultats'!$C$5:$C$6</c:f>
              <c:strCache>
                <c:ptCount val="2"/>
                <c:pt idx="0">
                  <c:v>Note Sol 1</c:v>
                </c:pt>
                <c:pt idx="1">
                  <c:v>H2</c:v>
                </c:pt>
              </c:strCache>
            </c:strRef>
          </c:tx>
          <c:spPr>
            <a:ln w="28575" cap="rnd">
              <a:solidFill>
                <a:schemeClr val="accent1"/>
              </a:solidFill>
              <a:prstDash val="dash"/>
              <a:round/>
            </a:ln>
            <a:effectLst/>
          </c:spPr>
          <c:marker>
            <c:symbol val="none"/>
          </c:marker>
          <c:cat>
            <c:strRef>
              <c:f>'Synthèse résultats'!$A$25:$A$29</c:f>
              <c:strCache>
                <c:ptCount val="5"/>
                <c:pt idx="0">
                  <c:v>2- Porosité</c:v>
                </c:pt>
                <c:pt idx="1">
                  <c:v>3- Battance</c:v>
                </c:pt>
                <c:pt idx="2">
                  <c:v>10a/b- Bioturbation</c:v>
                </c:pt>
                <c:pt idx="3">
                  <c:v>13- Slake test</c:v>
                </c:pt>
                <c:pt idx="4">
                  <c:v>14- Infiltration</c:v>
                </c:pt>
              </c:strCache>
            </c:strRef>
          </c:cat>
          <c:val>
            <c:numRef>
              <c:f>'Synthèse résultats'!$C$25:$C$29</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1-5C83-46BE-87B0-B8217FF46466}"/>
            </c:ext>
          </c:extLst>
        </c:ser>
        <c:ser>
          <c:idx val="2"/>
          <c:order val="2"/>
          <c:tx>
            <c:strRef>
              <c:f>'Synthèse résultats'!$D$5:$D$6</c:f>
              <c:strCache>
                <c:ptCount val="2"/>
                <c:pt idx="0">
                  <c:v>Note sol 2</c:v>
                </c:pt>
                <c:pt idx="1">
                  <c:v>HA/H1</c:v>
                </c:pt>
              </c:strCache>
            </c:strRef>
          </c:tx>
          <c:spPr>
            <a:ln w="28575" cap="rnd">
              <a:solidFill>
                <a:schemeClr val="accent4"/>
              </a:solidFill>
              <a:round/>
            </a:ln>
            <a:effectLst/>
          </c:spPr>
          <c:marker>
            <c:symbol val="none"/>
          </c:marker>
          <c:cat>
            <c:strRef>
              <c:f>'Synthèse résultats'!$A$25:$A$29</c:f>
              <c:strCache>
                <c:ptCount val="5"/>
                <c:pt idx="0">
                  <c:v>2- Porosité</c:v>
                </c:pt>
                <c:pt idx="1">
                  <c:v>3- Battance</c:v>
                </c:pt>
                <c:pt idx="2">
                  <c:v>10a/b- Bioturbation</c:v>
                </c:pt>
                <c:pt idx="3">
                  <c:v>13- Slake test</c:v>
                </c:pt>
                <c:pt idx="4">
                  <c:v>14- Infiltration</c:v>
                </c:pt>
              </c:strCache>
            </c:strRef>
          </c:cat>
          <c:val>
            <c:numRef>
              <c:f>'Synthèse résultats'!$D$25:$D$29</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2-5C83-46BE-87B0-B8217FF46466}"/>
            </c:ext>
          </c:extLst>
        </c:ser>
        <c:ser>
          <c:idx val="3"/>
          <c:order val="3"/>
          <c:tx>
            <c:strRef>
              <c:f>'Synthèse résultats'!$E$5:$E$6</c:f>
              <c:strCache>
                <c:ptCount val="2"/>
                <c:pt idx="0">
                  <c:v>Note sol 2</c:v>
                </c:pt>
                <c:pt idx="1">
                  <c:v>H2</c:v>
                </c:pt>
              </c:strCache>
            </c:strRef>
          </c:tx>
          <c:spPr>
            <a:ln w="28575" cap="rnd">
              <a:solidFill>
                <a:schemeClr val="accent4"/>
              </a:solidFill>
              <a:prstDash val="dash"/>
              <a:round/>
            </a:ln>
            <a:effectLst/>
          </c:spPr>
          <c:marker>
            <c:symbol val="none"/>
          </c:marker>
          <c:cat>
            <c:strRef>
              <c:f>'Synthèse résultats'!$A$25:$A$29</c:f>
              <c:strCache>
                <c:ptCount val="5"/>
                <c:pt idx="0">
                  <c:v>2- Porosité</c:v>
                </c:pt>
                <c:pt idx="1">
                  <c:v>3- Battance</c:v>
                </c:pt>
                <c:pt idx="2">
                  <c:v>10a/b- Bioturbation</c:v>
                </c:pt>
                <c:pt idx="3">
                  <c:v>13- Slake test</c:v>
                </c:pt>
                <c:pt idx="4">
                  <c:v>14- Infiltration</c:v>
                </c:pt>
              </c:strCache>
            </c:strRef>
          </c:cat>
          <c:val>
            <c:numRef>
              <c:f>'Synthèse résultats'!$E$25:$E$29</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3-5C83-46BE-87B0-B8217FF46466}"/>
            </c:ext>
          </c:extLst>
        </c:ser>
        <c:dLbls>
          <c:showLegendKey val="0"/>
          <c:showVal val="0"/>
          <c:showCatName val="0"/>
          <c:showSerName val="0"/>
          <c:showPercent val="0"/>
          <c:showBubbleSize val="0"/>
        </c:dLbls>
        <c:axId val="500225368"/>
        <c:axId val="500224384"/>
      </c:radarChart>
      <c:catAx>
        <c:axId val="5002253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00224384"/>
        <c:crosses val="autoZero"/>
        <c:auto val="1"/>
        <c:lblAlgn val="ctr"/>
        <c:lblOffset val="100"/>
        <c:noMultiLvlLbl val="0"/>
      </c:catAx>
      <c:valAx>
        <c:axId val="500224384"/>
        <c:scaling>
          <c:orientation val="minMax"/>
          <c:max val="5"/>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00225368"/>
        <c:crosses val="autoZero"/>
        <c:crossBetween val="between"/>
      </c:valAx>
      <c:spPr>
        <a:noFill/>
        <a:ln>
          <a:noFill/>
        </a:ln>
        <a:effectLst/>
      </c:spPr>
    </c:plotArea>
    <c:legend>
      <c:legendPos val="t"/>
      <c:layout>
        <c:manualLayout>
          <c:xMode val="edge"/>
          <c:yMode val="edge"/>
          <c:x val="3.5149529666455921E-3"/>
          <c:y val="0.73931723827378504"/>
          <c:w val="0.28434067091978465"/>
          <c:h val="0.25865405948544251"/>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3-Activité biologique</a:t>
            </a:r>
          </a:p>
        </c:rich>
      </c:tx>
      <c:layout>
        <c:manualLayout>
          <c:xMode val="edge"/>
          <c:yMode val="edge"/>
          <c:x val="2.6784297948157936E-2"/>
          <c:y val="3.8034959518268484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32635160330986024"/>
          <c:y val="0.11592978425616395"/>
          <c:w val="0.46657662317757725"/>
          <c:h val="0.77638804362699276"/>
        </c:manualLayout>
      </c:layout>
      <c:radarChart>
        <c:radarStyle val="marker"/>
        <c:varyColors val="0"/>
        <c:ser>
          <c:idx val="0"/>
          <c:order val="0"/>
          <c:tx>
            <c:strRef>
              <c:f>'Synthèse résultats'!$B$5:$B$6</c:f>
              <c:strCache>
                <c:ptCount val="2"/>
                <c:pt idx="0">
                  <c:v>Note Sol 1</c:v>
                </c:pt>
                <c:pt idx="1">
                  <c:v>HA/H1</c:v>
                </c:pt>
              </c:strCache>
            </c:strRef>
          </c:tx>
          <c:spPr>
            <a:ln w="28575" cap="rnd">
              <a:solidFill>
                <a:schemeClr val="accent1"/>
              </a:solidFill>
              <a:round/>
            </a:ln>
            <a:effectLst/>
          </c:spPr>
          <c:marker>
            <c:symbol val="none"/>
          </c:marker>
          <c:cat>
            <c:strRef>
              <c:f>'Synthèse résultats'!$A$41:$A$45</c:f>
              <c:strCache>
                <c:ptCount val="5"/>
                <c:pt idx="0">
                  <c:v>1-Taux de MO</c:v>
                </c:pt>
                <c:pt idx="1">
                  <c:v>4-Turricules</c:v>
                </c:pt>
                <c:pt idx="2">
                  <c:v>11-Dégradation MO</c:v>
                </c:pt>
                <c:pt idx="3">
                  <c:v>12-Trous et galeries</c:v>
                </c:pt>
                <c:pt idx="4">
                  <c:v>15-Vers de terre</c:v>
                </c:pt>
              </c:strCache>
            </c:strRef>
          </c:cat>
          <c:val>
            <c:numRef>
              <c:f>'Synthèse résultats'!$B$41:$B$45</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84E7-4FB6-B3F9-646D5FF0AEBF}"/>
            </c:ext>
          </c:extLst>
        </c:ser>
        <c:ser>
          <c:idx val="1"/>
          <c:order val="1"/>
          <c:tx>
            <c:strRef>
              <c:f>'Synthèse résultats'!$C$5:$C$6</c:f>
              <c:strCache>
                <c:ptCount val="2"/>
                <c:pt idx="0">
                  <c:v>Note Sol 1</c:v>
                </c:pt>
                <c:pt idx="1">
                  <c:v>H2</c:v>
                </c:pt>
              </c:strCache>
            </c:strRef>
          </c:tx>
          <c:spPr>
            <a:ln w="28575" cap="rnd">
              <a:solidFill>
                <a:schemeClr val="accent1"/>
              </a:solidFill>
              <a:prstDash val="dash"/>
              <a:round/>
            </a:ln>
            <a:effectLst/>
          </c:spPr>
          <c:marker>
            <c:symbol val="none"/>
          </c:marker>
          <c:cat>
            <c:strRef>
              <c:f>'Synthèse résultats'!$A$41:$A$45</c:f>
              <c:strCache>
                <c:ptCount val="5"/>
                <c:pt idx="0">
                  <c:v>1-Taux de MO</c:v>
                </c:pt>
                <c:pt idx="1">
                  <c:v>4-Turricules</c:v>
                </c:pt>
                <c:pt idx="2">
                  <c:v>11-Dégradation MO</c:v>
                </c:pt>
                <c:pt idx="3">
                  <c:v>12-Trous et galeries</c:v>
                </c:pt>
                <c:pt idx="4">
                  <c:v>15-Vers de terre</c:v>
                </c:pt>
              </c:strCache>
            </c:strRef>
          </c:cat>
          <c:val>
            <c:numRef>
              <c:f>'Synthèse résultats'!$C$41:$C$45</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1-84E7-4FB6-B3F9-646D5FF0AEBF}"/>
            </c:ext>
          </c:extLst>
        </c:ser>
        <c:ser>
          <c:idx val="2"/>
          <c:order val="2"/>
          <c:tx>
            <c:strRef>
              <c:f>'Synthèse résultats'!$D$5:$D$6</c:f>
              <c:strCache>
                <c:ptCount val="2"/>
                <c:pt idx="0">
                  <c:v>Note sol 2</c:v>
                </c:pt>
                <c:pt idx="1">
                  <c:v>HA/H1</c:v>
                </c:pt>
              </c:strCache>
            </c:strRef>
          </c:tx>
          <c:spPr>
            <a:ln w="28575" cap="rnd">
              <a:solidFill>
                <a:schemeClr val="accent4"/>
              </a:solidFill>
              <a:round/>
            </a:ln>
            <a:effectLst/>
          </c:spPr>
          <c:marker>
            <c:symbol val="none"/>
          </c:marker>
          <c:cat>
            <c:strRef>
              <c:f>'Synthèse résultats'!$A$41:$A$45</c:f>
              <c:strCache>
                <c:ptCount val="5"/>
                <c:pt idx="0">
                  <c:v>1-Taux de MO</c:v>
                </c:pt>
                <c:pt idx="1">
                  <c:v>4-Turricules</c:v>
                </c:pt>
                <c:pt idx="2">
                  <c:v>11-Dégradation MO</c:v>
                </c:pt>
                <c:pt idx="3">
                  <c:v>12-Trous et galeries</c:v>
                </c:pt>
                <c:pt idx="4">
                  <c:v>15-Vers de terre</c:v>
                </c:pt>
              </c:strCache>
            </c:strRef>
          </c:cat>
          <c:val>
            <c:numRef>
              <c:f>'Synthèse résultats'!$D$41:$D$45</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2-84E7-4FB6-B3F9-646D5FF0AEBF}"/>
            </c:ext>
          </c:extLst>
        </c:ser>
        <c:ser>
          <c:idx val="3"/>
          <c:order val="3"/>
          <c:tx>
            <c:strRef>
              <c:f>'Synthèse résultats'!$E$5:$E$6</c:f>
              <c:strCache>
                <c:ptCount val="2"/>
                <c:pt idx="0">
                  <c:v>Note sol 2</c:v>
                </c:pt>
                <c:pt idx="1">
                  <c:v>H2</c:v>
                </c:pt>
              </c:strCache>
            </c:strRef>
          </c:tx>
          <c:spPr>
            <a:ln w="28575" cap="rnd">
              <a:solidFill>
                <a:schemeClr val="accent4"/>
              </a:solidFill>
              <a:prstDash val="dash"/>
              <a:round/>
            </a:ln>
            <a:effectLst/>
          </c:spPr>
          <c:marker>
            <c:symbol val="none"/>
          </c:marker>
          <c:cat>
            <c:strRef>
              <c:f>'Synthèse résultats'!$A$41:$A$45</c:f>
              <c:strCache>
                <c:ptCount val="5"/>
                <c:pt idx="0">
                  <c:v>1-Taux de MO</c:v>
                </c:pt>
                <c:pt idx="1">
                  <c:v>4-Turricules</c:v>
                </c:pt>
                <c:pt idx="2">
                  <c:v>11-Dégradation MO</c:v>
                </c:pt>
                <c:pt idx="3">
                  <c:v>12-Trous et galeries</c:v>
                </c:pt>
                <c:pt idx="4">
                  <c:v>15-Vers de terre</c:v>
                </c:pt>
              </c:strCache>
            </c:strRef>
          </c:cat>
          <c:val>
            <c:numRef>
              <c:f>'Synthèse résultats'!$E$41:$E$45</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3-84E7-4FB6-B3F9-646D5FF0AEBF}"/>
            </c:ext>
          </c:extLst>
        </c:ser>
        <c:dLbls>
          <c:showLegendKey val="0"/>
          <c:showVal val="0"/>
          <c:showCatName val="0"/>
          <c:showSerName val="0"/>
          <c:showPercent val="0"/>
          <c:showBubbleSize val="0"/>
        </c:dLbls>
        <c:axId val="500225368"/>
        <c:axId val="500224384"/>
      </c:radarChart>
      <c:catAx>
        <c:axId val="5002253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00224384"/>
        <c:crosses val="autoZero"/>
        <c:auto val="1"/>
        <c:lblAlgn val="ctr"/>
        <c:lblOffset val="100"/>
        <c:noMultiLvlLbl val="0"/>
      </c:catAx>
      <c:valAx>
        <c:axId val="500224384"/>
        <c:scaling>
          <c:orientation val="minMax"/>
          <c:max val="5"/>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00225368"/>
        <c:crosses val="autoZero"/>
        <c:crossBetween val="between"/>
      </c:valAx>
      <c:spPr>
        <a:noFill/>
        <a:ln>
          <a:noFill/>
        </a:ln>
        <a:effectLst/>
      </c:spPr>
    </c:plotArea>
    <c:legend>
      <c:legendPos val="t"/>
      <c:layout>
        <c:manualLayout>
          <c:xMode val="edge"/>
          <c:yMode val="edge"/>
          <c:x val="3.5149529666455921E-3"/>
          <c:y val="0.73931723827378504"/>
          <c:w val="0.28434067091978465"/>
          <c:h val="0.25865405948544251"/>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0</xdr:col>
      <xdr:colOff>595136</xdr:colOff>
      <xdr:row>4</xdr:row>
      <xdr:rowOff>34678</xdr:rowOff>
    </xdr:to>
    <xdr:pic>
      <xdr:nvPicPr>
        <xdr:cNvPr id="2" name="Image 1" descr="APREL logo">
          <a:extLst>
            <a:ext uri="{FF2B5EF4-FFF2-40B4-BE49-F238E27FC236}">
              <a16:creationId xmlns:a16="http://schemas.microsoft.com/office/drawing/2014/main" id="{64D5B026-13B6-4FA5-8AB5-A22241AC4EF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0"/>
          <a:ext cx="547511" cy="7966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0</xdr:colOff>
      <xdr:row>1</xdr:row>
      <xdr:rowOff>23811</xdr:rowOff>
    </xdr:from>
    <xdr:to>
      <xdr:col>13</xdr:col>
      <xdr:colOff>647700</xdr:colOff>
      <xdr:row>17</xdr:row>
      <xdr:rowOff>171450</xdr:rowOff>
    </xdr:to>
    <xdr:graphicFrame macro="">
      <xdr:nvGraphicFramePr>
        <xdr:cNvPr id="2" name="Graphique 1">
          <a:extLst>
            <a:ext uri="{FF2B5EF4-FFF2-40B4-BE49-F238E27FC236}">
              <a16:creationId xmlns:a16="http://schemas.microsoft.com/office/drawing/2014/main" id="{FF7A78DE-5C30-4D17-A79F-C4D043D0F6D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752475</xdr:colOff>
      <xdr:row>18</xdr:row>
      <xdr:rowOff>0</xdr:rowOff>
    </xdr:from>
    <xdr:to>
      <xdr:col>13</xdr:col>
      <xdr:colOff>638175</xdr:colOff>
      <xdr:row>34</xdr:row>
      <xdr:rowOff>147639</xdr:rowOff>
    </xdr:to>
    <xdr:graphicFrame macro="">
      <xdr:nvGraphicFramePr>
        <xdr:cNvPr id="3" name="Graphique 2">
          <a:extLst>
            <a:ext uri="{FF2B5EF4-FFF2-40B4-BE49-F238E27FC236}">
              <a16:creationId xmlns:a16="http://schemas.microsoft.com/office/drawing/2014/main" id="{A492C6BF-6128-4E27-8B2B-CED12C64958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0</xdr:colOff>
      <xdr:row>34</xdr:row>
      <xdr:rowOff>171450</xdr:rowOff>
    </xdr:from>
    <xdr:to>
      <xdr:col>13</xdr:col>
      <xdr:colOff>647700</xdr:colOff>
      <xdr:row>51</xdr:row>
      <xdr:rowOff>128589</xdr:rowOff>
    </xdr:to>
    <xdr:graphicFrame macro="">
      <xdr:nvGraphicFramePr>
        <xdr:cNvPr id="4" name="Graphique 3">
          <a:extLst>
            <a:ext uri="{FF2B5EF4-FFF2-40B4-BE49-F238E27FC236}">
              <a16:creationId xmlns:a16="http://schemas.microsoft.com/office/drawing/2014/main" id="{2F6F2BD2-997C-4C67-A7CD-D813DF5CAEC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oneCellAnchor>
    <xdr:from>
      <xdr:col>10</xdr:col>
      <xdr:colOff>665822</xdr:colOff>
      <xdr:row>41</xdr:row>
      <xdr:rowOff>80808</xdr:rowOff>
    </xdr:from>
    <xdr:ext cx="211405" cy="2257734"/>
    <xdr:sp macro="" textlink="">
      <xdr:nvSpPr>
        <xdr:cNvPr id="4099" name="ZoneTexte 13">
          <a:extLst>
            <a:ext uri="{FF2B5EF4-FFF2-40B4-BE49-F238E27FC236}">
              <a16:creationId xmlns:a16="http://schemas.microsoft.com/office/drawing/2014/main" id="{1028905F-B2A9-4B67-BAFD-9285F6C5B094}"/>
            </a:ext>
          </a:extLst>
        </xdr:cNvPr>
        <xdr:cNvSpPr txBox="1">
          <a:spLocks noChangeArrowheads="1"/>
        </xdr:cNvSpPr>
      </xdr:nvSpPr>
      <xdr:spPr bwMode="auto">
        <a:xfrm rot="-5400000">
          <a:off x="7262658" y="46623947"/>
          <a:ext cx="2257734" cy="211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91440" tIns="45720" rIns="91440" bIns="45720" anchor="t" upright="1">
          <a:spAutoFit/>
        </a:bodyPr>
        <a:lstStyle/>
        <a:p>
          <a:pPr algn="l" rtl="0">
            <a:defRPr sz="1000"/>
          </a:pPr>
          <a:r>
            <a:rPr lang="fr-FR" sz="800" b="0" i="0" u="none" strike="noStrike" baseline="0">
              <a:solidFill>
                <a:srgbClr val="000000"/>
              </a:solidFill>
              <a:latin typeface="Trebuchet MS"/>
            </a:rPr>
            <a:t>Rédaction mars 2020. Reproduction interdite</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8D9769-2A8A-4662-AB81-231CCCF58792}">
  <sheetPr>
    <tabColor theme="5" tint="0.59999389629810485"/>
  </sheetPr>
  <dimension ref="A1:Q55"/>
  <sheetViews>
    <sheetView showGridLines="0" topLeftCell="A20" workbookViewId="0">
      <selection activeCell="D57" sqref="D57"/>
    </sheetView>
  </sheetViews>
  <sheetFormatPr defaultColWidth="11.42578125" defaultRowHeight="15"/>
  <cols>
    <col min="3" max="3" width="5.85546875" customWidth="1"/>
    <col min="14" max="14" width="12" customWidth="1"/>
  </cols>
  <sheetData>
    <row r="1" spans="1:17">
      <c r="A1" s="97" t="s">
        <v>0</v>
      </c>
      <c r="B1" s="97"/>
      <c r="C1" s="97"/>
      <c r="D1" s="97"/>
      <c r="E1" s="97"/>
      <c r="F1" s="97"/>
      <c r="G1" s="97"/>
      <c r="H1" s="97"/>
      <c r="I1" s="97"/>
      <c r="J1" s="97"/>
      <c r="K1" s="97"/>
      <c r="L1" s="97"/>
      <c r="M1" s="97"/>
      <c r="N1" s="97"/>
    </row>
    <row r="2" spans="1:17">
      <c r="A2" s="97"/>
      <c r="B2" s="97"/>
      <c r="C2" s="97"/>
      <c r="D2" s="97"/>
      <c r="E2" s="97"/>
      <c r="F2" s="97"/>
      <c r="G2" s="97"/>
      <c r="H2" s="97"/>
      <c r="I2" s="97"/>
      <c r="J2" s="97"/>
      <c r="K2" s="97"/>
      <c r="L2" s="97"/>
      <c r="M2" s="97"/>
      <c r="N2" s="97"/>
    </row>
    <row r="3" spans="1:17">
      <c r="Q3" t="s">
        <v>1</v>
      </c>
    </row>
    <row r="4" spans="1:17">
      <c r="A4" s="98" t="s">
        <v>2</v>
      </c>
      <c r="B4" s="98"/>
      <c r="C4" s="98"/>
      <c r="D4" s="98"/>
      <c r="E4" s="98"/>
      <c r="F4" s="98"/>
      <c r="G4" s="98"/>
      <c r="H4" s="98"/>
      <c r="I4" s="98"/>
      <c r="J4" s="98"/>
      <c r="K4" s="98"/>
      <c r="L4" s="98"/>
      <c r="M4" s="98"/>
      <c r="N4" s="98"/>
    </row>
    <row r="5" spans="1:17">
      <c r="P5" t="s">
        <v>1</v>
      </c>
    </row>
    <row r="6" spans="1:17" ht="15.75">
      <c r="A6" s="39" t="s">
        <v>3</v>
      </c>
      <c r="B6" s="37"/>
      <c r="C6" s="37"/>
      <c r="D6" s="37"/>
      <c r="E6" s="37"/>
      <c r="F6" s="37"/>
      <c r="G6" s="37"/>
      <c r="H6" s="37"/>
      <c r="I6" s="37"/>
      <c r="J6" s="37"/>
      <c r="K6" s="37"/>
      <c r="L6" s="37"/>
      <c r="M6" s="37"/>
      <c r="N6" s="37"/>
    </row>
    <row r="7" spans="1:17">
      <c r="A7" s="38" t="s">
        <v>4</v>
      </c>
      <c r="B7" s="37"/>
      <c r="C7" s="37"/>
      <c r="D7" s="37"/>
      <c r="E7" s="37"/>
      <c r="F7" s="37"/>
      <c r="G7" s="37"/>
      <c r="H7" s="37"/>
      <c r="I7" s="37"/>
      <c r="J7" s="37"/>
      <c r="K7" s="37"/>
      <c r="L7" s="37"/>
      <c r="M7" s="37"/>
      <c r="N7" s="37"/>
    </row>
    <row r="8" spans="1:17">
      <c r="A8" s="38" t="s">
        <v>5</v>
      </c>
      <c r="B8" s="37"/>
      <c r="C8" s="37"/>
      <c r="D8" s="37"/>
      <c r="E8" s="37"/>
      <c r="F8" s="37"/>
      <c r="G8" s="37"/>
      <c r="H8" s="37"/>
      <c r="I8" s="37"/>
      <c r="J8" s="37"/>
      <c r="K8" s="37"/>
      <c r="L8" s="37"/>
      <c r="M8" s="37"/>
      <c r="N8" s="37"/>
    </row>
    <row r="9" spans="1:17">
      <c r="A9" s="38" t="s">
        <v>6</v>
      </c>
      <c r="B9" s="37"/>
      <c r="C9" s="37"/>
      <c r="D9" s="37"/>
      <c r="E9" s="37"/>
      <c r="F9" s="37"/>
      <c r="G9" s="37"/>
      <c r="H9" s="37"/>
      <c r="I9" s="37"/>
      <c r="J9" s="37"/>
      <c r="K9" s="37"/>
      <c r="L9" s="37"/>
      <c r="M9" s="37"/>
      <c r="N9" s="37"/>
    </row>
    <row r="10" spans="1:17">
      <c r="A10" s="38" t="s">
        <v>7</v>
      </c>
      <c r="B10" s="37"/>
      <c r="C10" s="37"/>
      <c r="D10" s="37"/>
      <c r="E10" s="37"/>
      <c r="F10" s="37"/>
      <c r="G10" s="37"/>
      <c r="H10" s="37"/>
      <c r="I10" s="37"/>
      <c r="J10" s="37"/>
      <c r="K10" s="37"/>
      <c r="L10" s="37"/>
      <c r="M10" s="37"/>
      <c r="N10" s="37"/>
    </row>
    <row r="11" spans="1:17">
      <c r="I11" t="s">
        <v>1</v>
      </c>
    </row>
    <row r="12" spans="1:17">
      <c r="A12" s="38" t="s">
        <v>8</v>
      </c>
      <c r="B12" s="37"/>
      <c r="C12" s="37"/>
      <c r="D12" s="37"/>
      <c r="E12" s="37"/>
      <c r="F12" s="37"/>
      <c r="G12" s="37"/>
      <c r="H12" s="37"/>
      <c r="I12" s="37"/>
      <c r="J12" s="37"/>
      <c r="K12" s="37"/>
      <c r="L12" s="37"/>
      <c r="M12" s="37"/>
      <c r="N12" s="37"/>
    </row>
    <row r="14" spans="1:17">
      <c r="A14" s="36" t="s">
        <v>9</v>
      </c>
      <c r="B14" s="37"/>
      <c r="C14" s="37"/>
      <c r="D14" s="37"/>
      <c r="E14" s="37"/>
      <c r="F14" s="37"/>
      <c r="G14" s="37"/>
      <c r="H14" s="37"/>
      <c r="I14" s="37"/>
      <c r="J14" s="37"/>
      <c r="K14" s="37"/>
      <c r="L14" s="37"/>
      <c r="M14" s="37"/>
      <c r="N14" s="37"/>
    </row>
    <row r="15" spans="1:17">
      <c r="A15" s="37" t="s">
        <v>10</v>
      </c>
      <c r="B15" s="37"/>
      <c r="C15" s="37"/>
      <c r="D15" s="37"/>
      <c r="E15" s="37"/>
      <c r="F15" s="37"/>
      <c r="G15" s="37"/>
      <c r="H15" s="37"/>
      <c r="I15" s="37"/>
      <c r="J15" s="37"/>
      <c r="K15" s="37"/>
      <c r="L15" s="37"/>
      <c r="M15" s="37"/>
      <c r="N15" s="37"/>
    </row>
    <row r="16" spans="1:17">
      <c r="A16" s="84" t="s">
        <v>11</v>
      </c>
      <c r="B16" s="37"/>
      <c r="C16" s="37"/>
      <c r="D16" s="37"/>
      <c r="E16" s="37"/>
      <c r="F16" s="37"/>
      <c r="G16" s="37"/>
      <c r="H16" s="37"/>
      <c r="I16" s="37"/>
      <c r="J16" s="37"/>
      <c r="K16" s="37"/>
      <c r="L16" s="37"/>
      <c r="M16" s="37"/>
      <c r="N16" s="37"/>
    </row>
    <row r="17" spans="1:14">
      <c r="A17" s="37" t="s">
        <v>12</v>
      </c>
      <c r="B17" s="37"/>
      <c r="C17" s="37"/>
      <c r="D17" s="37"/>
      <c r="E17" s="37"/>
      <c r="F17" s="37"/>
      <c r="G17" s="37"/>
      <c r="H17" s="37"/>
      <c r="I17" s="37"/>
      <c r="J17" s="37"/>
      <c r="K17" s="37"/>
      <c r="L17" s="37"/>
      <c r="M17" s="37"/>
      <c r="N17" s="37"/>
    </row>
    <row r="19" spans="1:14">
      <c r="A19" s="37" t="s">
        <v>13</v>
      </c>
      <c r="B19" s="37"/>
      <c r="C19" s="37"/>
      <c r="D19" s="37"/>
      <c r="E19" s="37"/>
      <c r="F19" s="37"/>
      <c r="G19" s="37"/>
      <c r="H19" s="37"/>
      <c r="I19" s="37"/>
      <c r="J19" s="37"/>
      <c r="K19" s="37"/>
      <c r="L19" s="37"/>
      <c r="M19" s="37"/>
      <c r="N19" s="37"/>
    </row>
    <row r="20" spans="1:14">
      <c r="A20" s="37" t="s">
        <v>14</v>
      </c>
      <c r="B20" s="37"/>
      <c r="C20" s="37"/>
      <c r="D20" s="37"/>
      <c r="E20" s="37"/>
      <c r="F20" s="37"/>
      <c r="G20" s="37"/>
      <c r="H20" s="37"/>
      <c r="I20" s="37"/>
      <c r="J20" s="37"/>
      <c r="K20" s="37"/>
      <c r="L20" s="37"/>
      <c r="M20" s="37"/>
      <c r="N20" s="37"/>
    </row>
    <row r="21" spans="1:14">
      <c r="A21" s="37" t="s">
        <v>15</v>
      </c>
      <c r="B21" s="37"/>
      <c r="C21" s="37"/>
      <c r="D21" s="37"/>
      <c r="E21" s="37"/>
      <c r="F21" s="37"/>
      <c r="G21" s="37"/>
      <c r="H21" s="37"/>
      <c r="I21" s="37"/>
      <c r="J21" s="37"/>
      <c r="K21" s="37"/>
      <c r="L21" s="37"/>
      <c r="M21" s="37"/>
      <c r="N21" s="37"/>
    </row>
    <row r="23" spans="1:14">
      <c r="A23" s="5" t="s">
        <v>16</v>
      </c>
    </row>
    <row r="24" spans="1:14">
      <c r="A24" s="5" t="s">
        <v>17</v>
      </c>
    </row>
    <row r="26" spans="1:14">
      <c r="A26" s="99" t="s">
        <v>18</v>
      </c>
      <c r="B26" s="99"/>
      <c r="C26" s="99"/>
      <c r="D26" s="99"/>
      <c r="E26" s="99"/>
      <c r="F26" s="99"/>
      <c r="I26" s="100" t="s">
        <v>19</v>
      </c>
      <c r="J26" s="101"/>
      <c r="K26" s="101"/>
      <c r="L26" s="101"/>
      <c r="M26" s="101"/>
      <c r="N26" s="102"/>
    </row>
    <row r="28" spans="1:14" ht="18" customHeight="1">
      <c r="A28" s="103" t="s">
        <v>20</v>
      </c>
      <c r="B28" s="103"/>
      <c r="C28" s="103"/>
      <c r="D28" s="104"/>
      <c r="E28" s="104"/>
      <c r="F28" s="104"/>
      <c r="I28" s="103" t="s">
        <v>20</v>
      </c>
      <c r="J28" s="103"/>
      <c r="K28" s="103"/>
      <c r="L28" s="104"/>
      <c r="M28" s="104"/>
      <c r="N28" s="104"/>
    </row>
    <row r="29" spans="1:14" ht="18" customHeight="1">
      <c r="A29" s="103" t="s">
        <v>21</v>
      </c>
      <c r="B29" s="103"/>
      <c r="C29" s="103"/>
      <c r="D29" s="104"/>
      <c r="E29" s="104"/>
      <c r="F29" s="104"/>
      <c r="I29" s="103" t="s">
        <v>21</v>
      </c>
      <c r="J29" s="103"/>
      <c r="K29" s="103"/>
      <c r="L29" s="104"/>
      <c r="M29" s="104"/>
      <c r="N29" s="104"/>
    </row>
    <row r="30" spans="1:14" ht="18" customHeight="1">
      <c r="A30" s="103" t="s">
        <v>22</v>
      </c>
      <c r="B30" s="103"/>
      <c r="C30" s="103"/>
      <c r="D30" s="104"/>
      <c r="E30" s="104"/>
      <c r="F30" s="104"/>
      <c r="I30" s="103" t="s">
        <v>22</v>
      </c>
      <c r="J30" s="103"/>
      <c r="K30" s="103"/>
      <c r="L30" s="104"/>
      <c r="M30" s="104"/>
      <c r="N30" s="104"/>
    </row>
    <row r="31" spans="1:14" ht="18" customHeight="1">
      <c r="A31" s="103" t="s">
        <v>23</v>
      </c>
      <c r="B31" s="103"/>
      <c r="C31" s="103"/>
      <c r="D31" s="104"/>
      <c r="E31" s="104"/>
      <c r="F31" s="104"/>
      <c r="I31" s="103" t="s">
        <v>23</v>
      </c>
      <c r="J31" s="103"/>
      <c r="K31" s="103"/>
      <c r="L31" s="104"/>
      <c r="M31" s="104"/>
      <c r="N31" s="104"/>
    </row>
    <row r="32" spans="1:14" ht="18" customHeight="1">
      <c r="A32" s="103" t="s">
        <v>24</v>
      </c>
      <c r="B32" s="103"/>
      <c r="C32" s="103"/>
      <c r="D32" s="104"/>
      <c r="E32" s="104"/>
      <c r="F32" s="104"/>
      <c r="I32" s="103" t="s">
        <v>24</v>
      </c>
      <c r="J32" s="103"/>
      <c r="K32" s="103"/>
      <c r="L32" s="104"/>
      <c r="M32" s="104"/>
      <c r="N32" s="104"/>
    </row>
    <row r="33" spans="1:14" ht="18" customHeight="1">
      <c r="A33" s="103" t="s">
        <v>25</v>
      </c>
      <c r="B33" s="103"/>
      <c r="C33" s="103"/>
      <c r="D33" s="104"/>
      <c r="E33" s="104"/>
      <c r="F33" s="104"/>
      <c r="I33" s="103" t="s">
        <v>25</v>
      </c>
      <c r="J33" s="103"/>
      <c r="K33" s="103"/>
      <c r="L33" s="104"/>
      <c r="M33" s="104"/>
      <c r="N33" s="104"/>
    </row>
    <row r="34" spans="1:14" ht="18" customHeight="1">
      <c r="A34" s="103" t="s">
        <v>26</v>
      </c>
      <c r="B34" s="103"/>
      <c r="C34" s="103"/>
      <c r="D34" s="104"/>
      <c r="E34" s="104"/>
      <c r="F34" s="104"/>
      <c r="I34" s="103" t="s">
        <v>26</v>
      </c>
      <c r="J34" s="103"/>
      <c r="K34" s="103"/>
      <c r="L34" s="104"/>
      <c r="M34" s="104"/>
      <c r="N34" s="104"/>
    </row>
    <row r="35" spans="1:14" ht="18" customHeight="1">
      <c r="A35" s="103" t="s">
        <v>27</v>
      </c>
      <c r="B35" s="103"/>
      <c r="C35" s="103"/>
      <c r="D35" s="104"/>
      <c r="E35" s="104"/>
      <c r="F35" s="104"/>
      <c r="I35" s="103" t="s">
        <v>27</v>
      </c>
      <c r="J35" s="103"/>
      <c r="K35" s="103"/>
      <c r="L35" s="104"/>
      <c r="M35" s="104"/>
      <c r="N35" s="104"/>
    </row>
    <row r="37" spans="1:14" ht="21" customHeight="1">
      <c r="A37" s="103" t="s">
        <v>28</v>
      </c>
      <c r="B37" s="103"/>
      <c r="C37" s="103"/>
      <c r="D37" s="104"/>
      <c r="E37" s="104"/>
      <c r="F37" s="104"/>
      <c r="I37" s="103" t="s">
        <v>28</v>
      </c>
      <c r="J37" s="103"/>
      <c r="K37" s="103"/>
      <c r="L37" s="104"/>
      <c r="M37" s="104"/>
      <c r="N37" s="104"/>
    </row>
    <row r="38" spans="1:14">
      <c r="A38" s="40"/>
      <c r="B38" s="40"/>
      <c r="C38" s="40"/>
      <c r="I38" s="40"/>
      <c r="J38" s="40"/>
      <c r="K38" s="40"/>
    </row>
    <row r="39" spans="1:14" ht="21" customHeight="1">
      <c r="A39" s="103" t="s">
        <v>29</v>
      </c>
      <c r="B39" s="103"/>
      <c r="C39" s="103"/>
      <c r="D39" s="104"/>
      <c r="E39" s="104"/>
      <c r="F39" s="104"/>
      <c r="I39" s="103" t="s">
        <v>29</v>
      </c>
      <c r="J39" s="103"/>
      <c r="K39" s="103"/>
      <c r="L39" s="104"/>
      <c r="M39" s="104"/>
      <c r="N39" s="104"/>
    </row>
    <row r="41" spans="1:14">
      <c r="A41" s="105" t="s">
        <v>30</v>
      </c>
      <c r="B41" s="106"/>
      <c r="C41" s="106"/>
      <c r="D41" s="106"/>
      <c r="E41" s="106"/>
      <c r="F41" s="107"/>
      <c r="I41" s="105" t="s">
        <v>30</v>
      </c>
      <c r="J41" s="106"/>
      <c r="K41" s="106"/>
      <c r="L41" s="106"/>
      <c r="M41" s="106"/>
      <c r="N41" s="107"/>
    </row>
    <row r="42" spans="1:14">
      <c r="A42" s="108"/>
      <c r="B42" s="109"/>
      <c r="C42" s="109"/>
      <c r="D42" s="109"/>
      <c r="E42" s="109"/>
      <c r="F42" s="110"/>
      <c r="I42" s="108"/>
      <c r="J42" s="109"/>
      <c r="K42" s="109"/>
      <c r="L42" s="109"/>
      <c r="M42" s="109"/>
      <c r="N42" s="110"/>
    </row>
    <row r="43" spans="1:14">
      <c r="A43" s="42"/>
      <c r="B43" s="43"/>
      <c r="C43" s="43"/>
      <c r="D43" s="43"/>
      <c r="E43" s="43"/>
      <c r="F43" s="44"/>
      <c r="I43" s="42"/>
      <c r="J43" s="43"/>
      <c r="K43" s="43"/>
      <c r="L43" s="43"/>
      <c r="M43" s="43"/>
      <c r="N43" s="44"/>
    </row>
    <row r="44" spans="1:14">
      <c r="A44" s="42"/>
      <c r="B44" s="43"/>
      <c r="C44" s="43"/>
      <c r="D44" s="43"/>
      <c r="E44" s="43"/>
      <c r="F44" s="44"/>
      <c r="I44" s="42"/>
      <c r="J44" s="43"/>
      <c r="K44" s="43"/>
      <c r="L44" s="43"/>
      <c r="M44" s="43"/>
      <c r="N44" s="44"/>
    </row>
    <row r="45" spans="1:14">
      <c r="A45" s="42"/>
      <c r="B45" s="43"/>
      <c r="C45" s="43"/>
      <c r="D45" s="43"/>
      <c r="E45" s="43"/>
      <c r="F45" s="44"/>
      <c r="I45" s="42"/>
      <c r="J45" s="43"/>
      <c r="K45" s="43"/>
      <c r="L45" s="43"/>
      <c r="M45" s="43"/>
      <c r="N45" s="44"/>
    </row>
    <row r="46" spans="1:14">
      <c r="A46" s="42"/>
      <c r="B46" s="43"/>
      <c r="C46" s="43"/>
      <c r="D46" s="43"/>
      <c r="E46" s="43"/>
      <c r="F46" s="44"/>
      <c r="I46" s="42"/>
      <c r="J46" s="43"/>
      <c r="K46" s="43"/>
      <c r="L46" s="43"/>
      <c r="M46" s="43"/>
      <c r="N46" s="44"/>
    </row>
    <row r="47" spans="1:14" ht="13.5" customHeight="1">
      <c r="A47" s="42"/>
      <c r="B47" s="43"/>
      <c r="C47" s="43"/>
      <c r="D47" s="43"/>
      <c r="E47" s="43"/>
      <c r="F47" s="44"/>
      <c r="I47" s="42"/>
      <c r="J47" s="43"/>
      <c r="K47" s="43"/>
      <c r="L47" s="43"/>
      <c r="M47" s="43"/>
      <c r="N47" s="44"/>
    </row>
    <row r="48" spans="1:14" ht="29.25" customHeight="1">
      <c r="A48" s="42"/>
      <c r="B48" s="43"/>
      <c r="C48" s="43"/>
      <c r="D48" s="43"/>
      <c r="E48" s="43"/>
      <c r="F48" s="44"/>
      <c r="I48" s="42"/>
      <c r="J48" s="43"/>
      <c r="K48" s="43"/>
      <c r="L48" s="43"/>
      <c r="M48" s="43"/>
      <c r="N48" s="44"/>
    </row>
    <row r="49" spans="1:14" ht="39.75" customHeight="1">
      <c r="A49" s="42"/>
      <c r="B49" s="43"/>
      <c r="C49" s="43"/>
      <c r="D49" s="43"/>
      <c r="E49" s="43"/>
      <c r="F49" s="44"/>
      <c r="I49" s="42"/>
      <c r="J49" s="43"/>
      <c r="K49" s="43"/>
      <c r="L49" s="43"/>
      <c r="M49" s="43"/>
      <c r="N49" s="44"/>
    </row>
    <row r="50" spans="1:14" ht="31.5" customHeight="1">
      <c r="A50" s="42"/>
      <c r="B50" s="43"/>
      <c r="C50" s="43"/>
      <c r="D50" s="43"/>
      <c r="E50" s="43"/>
      <c r="F50" s="44"/>
      <c r="I50" s="42"/>
      <c r="J50" s="43"/>
      <c r="K50" s="43"/>
      <c r="L50" s="43"/>
      <c r="M50" s="43"/>
      <c r="N50" s="44"/>
    </row>
    <row r="51" spans="1:14" ht="24.75" customHeight="1">
      <c r="A51" s="42"/>
      <c r="B51" s="43"/>
      <c r="C51" s="43"/>
      <c r="D51" s="43"/>
      <c r="E51" s="43"/>
      <c r="F51" s="44"/>
      <c r="I51" s="42"/>
      <c r="J51" s="43"/>
      <c r="K51" s="43"/>
      <c r="L51" s="43"/>
      <c r="M51" s="43"/>
      <c r="N51" s="44"/>
    </row>
    <row r="52" spans="1:14" ht="28.5" customHeight="1">
      <c r="A52" s="42"/>
      <c r="B52" s="43"/>
      <c r="C52" s="43"/>
      <c r="D52" s="43"/>
      <c r="E52" s="43"/>
      <c r="F52" s="44"/>
      <c r="I52" s="42"/>
      <c r="J52" s="43"/>
      <c r="K52" s="43"/>
      <c r="L52" s="43"/>
      <c r="M52" s="43"/>
      <c r="N52" s="44"/>
    </row>
    <row r="53" spans="1:14" ht="28.5" customHeight="1">
      <c r="A53" s="45"/>
      <c r="B53" s="46"/>
      <c r="C53" s="46"/>
      <c r="D53" s="46"/>
      <c r="E53" s="46"/>
      <c r="F53" s="47"/>
      <c r="I53" s="45"/>
      <c r="J53" s="46"/>
      <c r="K53" s="46"/>
      <c r="L53" s="46"/>
      <c r="M53" s="46"/>
      <c r="N53" s="47"/>
    </row>
    <row r="55" spans="1:14">
      <c r="B55" t="s">
        <v>31</v>
      </c>
    </row>
  </sheetData>
  <mergeCells count="46">
    <mergeCell ref="A41:F42"/>
    <mergeCell ref="I41:N42"/>
    <mergeCell ref="I34:K34"/>
    <mergeCell ref="L34:N34"/>
    <mergeCell ref="I35:K35"/>
    <mergeCell ref="L35:N35"/>
    <mergeCell ref="I37:K37"/>
    <mergeCell ref="L37:N37"/>
    <mergeCell ref="A37:C37"/>
    <mergeCell ref="A39:C39"/>
    <mergeCell ref="D37:F37"/>
    <mergeCell ref="D39:F39"/>
    <mergeCell ref="A35:C35"/>
    <mergeCell ref="I32:K32"/>
    <mergeCell ref="L32:N32"/>
    <mergeCell ref="I33:K33"/>
    <mergeCell ref="L33:N33"/>
    <mergeCell ref="I39:K39"/>
    <mergeCell ref="L39:N39"/>
    <mergeCell ref="I29:K29"/>
    <mergeCell ref="L29:N29"/>
    <mergeCell ref="I30:K30"/>
    <mergeCell ref="L30:N30"/>
    <mergeCell ref="I31:K31"/>
    <mergeCell ref="L31:N31"/>
    <mergeCell ref="D33:F33"/>
    <mergeCell ref="D34:F34"/>
    <mergeCell ref="D35:F35"/>
    <mergeCell ref="A29:C29"/>
    <mergeCell ref="A30:C30"/>
    <mergeCell ref="A31:C31"/>
    <mergeCell ref="A32:C32"/>
    <mergeCell ref="A33:C33"/>
    <mergeCell ref="A34:C34"/>
    <mergeCell ref="D29:F29"/>
    <mergeCell ref="D30:F30"/>
    <mergeCell ref="D31:F31"/>
    <mergeCell ref="D32:F32"/>
    <mergeCell ref="A1:N2"/>
    <mergeCell ref="A4:N4"/>
    <mergeCell ref="A26:F26"/>
    <mergeCell ref="I26:N26"/>
    <mergeCell ref="A28:C28"/>
    <mergeCell ref="D28:F28"/>
    <mergeCell ref="I28:K28"/>
    <mergeCell ref="L28:N28"/>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0F6991-EDB1-484C-A4F4-0D7AA2E89353}">
  <sheetPr>
    <tabColor theme="4" tint="0.39997558519241921"/>
  </sheetPr>
  <dimension ref="A1:Y99"/>
  <sheetViews>
    <sheetView showGridLines="0" topLeftCell="A36" workbookViewId="0">
      <selection activeCell="A79" sqref="A79:C79"/>
    </sheetView>
  </sheetViews>
  <sheetFormatPr defaultColWidth="11.42578125" defaultRowHeight="15"/>
  <cols>
    <col min="1" max="1" width="23.140625" customWidth="1"/>
    <col min="6" max="6" width="10.5703125" customWidth="1"/>
    <col min="9" max="9" width="13.42578125" customWidth="1"/>
    <col min="10" max="10" width="10.140625" customWidth="1"/>
    <col min="11" max="11" width="9.7109375" customWidth="1"/>
    <col min="12" max="12" width="10" customWidth="1"/>
    <col min="15" max="15" width="10.42578125" customWidth="1"/>
    <col min="16" max="16" width="10.140625" customWidth="1"/>
    <col min="17" max="17" width="9.7109375" customWidth="1"/>
    <col min="18" max="18" width="10.7109375" customWidth="1"/>
    <col min="19" max="19" width="10.85546875" customWidth="1"/>
    <col min="20" max="20" width="9.42578125" customWidth="1"/>
    <col min="21" max="21" width="9.140625" customWidth="1"/>
    <col min="22" max="22" width="10.7109375" customWidth="1"/>
    <col min="23" max="23" width="10.42578125" customWidth="1"/>
    <col min="24" max="24" width="7.5703125" bestFit="1" customWidth="1"/>
  </cols>
  <sheetData>
    <row r="1" spans="1:17" ht="18.75">
      <c r="A1" s="126" t="s">
        <v>32</v>
      </c>
      <c r="B1" s="126"/>
      <c r="C1" s="126"/>
      <c r="D1" s="126"/>
      <c r="E1" s="126"/>
      <c r="F1" s="126"/>
      <c r="G1" s="126"/>
      <c r="H1" s="126"/>
      <c r="I1" s="126"/>
      <c r="J1" s="126"/>
      <c r="K1" s="126"/>
      <c r="L1" s="126"/>
      <c r="M1" s="126"/>
      <c r="N1" s="126"/>
      <c r="O1" s="126"/>
      <c r="P1" s="126"/>
      <c r="Q1" s="126"/>
    </row>
    <row r="3" spans="1:17">
      <c r="A3" s="36" t="s">
        <v>3</v>
      </c>
      <c r="B3" s="37"/>
      <c r="C3" s="37"/>
      <c r="D3" s="37"/>
      <c r="E3" s="37"/>
      <c r="F3" s="37"/>
      <c r="G3" s="37"/>
      <c r="H3" s="37"/>
      <c r="I3" s="37"/>
      <c r="J3" s="37"/>
      <c r="K3" s="37"/>
      <c r="L3" s="37"/>
      <c r="M3" s="37"/>
      <c r="N3" s="37"/>
      <c r="O3" s="37"/>
      <c r="P3" s="37"/>
      <c r="Q3" s="37"/>
    </row>
    <row r="4" spans="1:17">
      <c r="A4" s="38" t="s">
        <v>4</v>
      </c>
      <c r="B4" s="37"/>
      <c r="C4" s="37"/>
      <c r="D4" s="37"/>
      <c r="E4" s="37"/>
      <c r="F4" s="37"/>
      <c r="G4" s="37"/>
      <c r="H4" s="37"/>
      <c r="I4" s="37"/>
      <c r="J4" s="37"/>
      <c r="K4" s="37"/>
      <c r="L4" s="37"/>
      <c r="M4" s="37"/>
      <c r="N4" s="37"/>
      <c r="O4" s="37"/>
      <c r="P4" s="37"/>
      <c r="Q4" s="37"/>
    </row>
    <row r="5" spans="1:17">
      <c r="A5" s="38" t="s">
        <v>5</v>
      </c>
      <c r="B5" s="37"/>
      <c r="C5" s="37"/>
      <c r="D5" s="37"/>
      <c r="E5" s="37"/>
      <c r="F5" s="37"/>
      <c r="G5" s="37"/>
      <c r="H5" s="37"/>
      <c r="I5" s="37"/>
      <c r="J5" s="37"/>
      <c r="K5" s="37"/>
      <c r="L5" s="37"/>
      <c r="M5" s="37"/>
      <c r="N5" s="37"/>
      <c r="O5" s="37"/>
      <c r="P5" s="37"/>
      <c r="Q5" s="37"/>
    </row>
    <row r="6" spans="1:17">
      <c r="A6" s="38" t="s">
        <v>6</v>
      </c>
      <c r="B6" s="37"/>
      <c r="C6" s="37"/>
      <c r="D6" s="37"/>
      <c r="E6" s="37"/>
      <c r="F6" s="37"/>
      <c r="G6" s="37"/>
      <c r="H6" s="37"/>
      <c r="I6" s="37"/>
      <c r="J6" s="37"/>
      <c r="K6" s="37"/>
      <c r="L6" s="37"/>
      <c r="M6" s="37"/>
      <c r="N6" s="37"/>
      <c r="O6" s="37"/>
      <c r="P6" s="37"/>
      <c r="Q6" s="37"/>
    </row>
    <row r="7" spans="1:17">
      <c r="A7" s="38" t="s">
        <v>7</v>
      </c>
      <c r="B7" s="37"/>
      <c r="C7" s="37"/>
      <c r="D7" s="37"/>
      <c r="E7" s="37"/>
      <c r="F7" s="37"/>
      <c r="G7" s="37"/>
      <c r="H7" s="37"/>
      <c r="I7" s="37"/>
      <c r="J7" s="37"/>
      <c r="K7" s="37"/>
      <c r="L7" s="37"/>
      <c r="M7" s="37"/>
      <c r="N7" s="37"/>
      <c r="O7" s="37"/>
      <c r="P7" s="37"/>
      <c r="Q7" s="37"/>
    </row>
    <row r="9" spans="1:17" ht="15.75">
      <c r="A9" s="115" t="s">
        <v>33</v>
      </c>
      <c r="B9" s="115"/>
      <c r="C9" s="115"/>
    </row>
    <row r="10" spans="1:17">
      <c r="A10" s="7" t="s">
        <v>34</v>
      </c>
    </row>
    <row r="12" spans="1:17">
      <c r="B12" s="99" t="s">
        <v>35</v>
      </c>
      <c r="C12" s="99"/>
      <c r="D12" s="99" t="s">
        <v>36</v>
      </c>
      <c r="E12" s="99"/>
    </row>
    <row r="13" spans="1:17">
      <c r="B13" s="86" t="s">
        <v>37</v>
      </c>
      <c r="C13" s="86" t="s">
        <v>38</v>
      </c>
      <c r="D13" s="86" t="s">
        <v>37</v>
      </c>
      <c r="E13" s="86" t="s">
        <v>38</v>
      </c>
    </row>
    <row r="14" spans="1:17">
      <c r="A14" s="4" t="s">
        <v>39</v>
      </c>
      <c r="B14" s="1"/>
      <c r="C14" s="2" t="str">
        <f>IF(B14=0," ",B14)</f>
        <v xml:space="preserve"> </v>
      </c>
      <c r="D14" s="1"/>
      <c r="E14" s="2" t="str">
        <f>IF(D14=0," ",D14)</f>
        <v xml:space="preserve"> </v>
      </c>
    </row>
    <row r="15" spans="1:17">
      <c r="A15" s="4" t="s">
        <v>40</v>
      </c>
      <c r="B15" s="3"/>
      <c r="C15" s="2" t="str">
        <f t="shared" ref="C15:E17" si="0">IF(B15=0," ",B15)</f>
        <v xml:space="preserve"> </v>
      </c>
      <c r="D15" s="3"/>
      <c r="E15" s="2" t="str">
        <f t="shared" si="0"/>
        <v xml:space="preserve"> </v>
      </c>
    </row>
    <row r="16" spans="1:17">
      <c r="A16" s="4" t="s">
        <v>41</v>
      </c>
      <c r="B16" s="3"/>
      <c r="C16" s="2" t="str">
        <f t="shared" si="0"/>
        <v xml:space="preserve"> </v>
      </c>
      <c r="D16" s="3"/>
      <c r="E16" s="2" t="str">
        <f t="shared" si="0"/>
        <v xml:space="preserve"> </v>
      </c>
    </row>
    <row r="17" spans="1:5">
      <c r="A17" s="4" t="s">
        <v>42</v>
      </c>
      <c r="B17" s="3"/>
      <c r="C17" s="2" t="str">
        <f t="shared" si="0"/>
        <v xml:space="preserve"> </v>
      </c>
      <c r="D17" s="3"/>
      <c r="E17" s="2" t="str">
        <f t="shared" si="0"/>
        <v xml:space="preserve"> </v>
      </c>
    </row>
    <row r="18" spans="1:5">
      <c r="A18" s="4" t="s">
        <v>43</v>
      </c>
      <c r="B18" s="3"/>
      <c r="C18" s="2" t="str">
        <f>IF(B18=0," ",B18)</f>
        <v xml:space="preserve"> </v>
      </c>
      <c r="D18" s="3"/>
      <c r="E18" s="2" t="str">
        <f>IF(D18=0," ",D18)</f>
        <v xml:space="preserve"> </v>
      </c>
    </row>
    <row r="19" spans="1:5">
      <c r="A19" s="4" t="s">
        <v>44</v>
      </c>
      <c r="B19" s="3"/>
      <c r="C19" s="3"/>
      <c r="D19" s="3"/>
      <c r="E19" s="3"/>
    </row>
    <row r="20" spans="1:5">
      <c r="A20" s="4" t="s">
        <v>45</v>
      </c>
      <c r="B20" s="3"/>
      <c r="C20" s="3"/>
      <c r="D20" s="3"/>
      <c r="E20" s="3"/>
    </row>
    <row r="21" spans="1:5">
      <c r="A21" s="4" t="s">
        <v>46</v>
      </c>
      <c r="B21" s="3"/>
      <c r="C21" s="3"/>
      <c r="D21" s="3"/>
      <c r="E21" s="3"/>
    </row>
    <row r="22" spans="1:5">
      <c r="A22" s="4" t="s">
        <v>47</v>
      </c>
      <c r="B22" s="3"/>
      <c r="C22" s="3"/>
      <c r="D22" s="3"/>
      <c r="E22" s="3"/>
    </row>
    <row r="23" spans="1:5">
      <c r="A23" s="4" t="s">
        <v>48</v>
      </c>
      <c r="B23" s="3"/>
      <c r="C23" s="3"/>
      <c r="D23" s="3"/>
      <c r="E23" s="3"/>
    </row>
    <row r="24" spans="1:5">
      <c r="A24" s="4" t="s">
        <v>49</v>
      </c>
      <c r="B24" s="3"/>
      <c r="C24" s="3"/>
      <c r="D24" s="3"/>
      <c r="E24" s="3"/>
    </row>
    <row r="25" spans="1:5">
      <c r="A25" s="4" t="s">
        <v>50</v>
      </c>
      <c r="B25" s="3"/>
      <c r="C25" s="3"/>
      <c r="D25" s="3"/>
      <c r="E25" s="3"/>
    </row>
    <row r="26" spans="1:5">
      <c r="A26" s="4" t="s">
        <v>51</v>
      </c>
      <c r="B26" s="3"/>
      <c r="C26" s="3"/>
      <c r="D26" s="3"/>
      <c r="E26" s="3"/>
    </row>
    <row r="28" spans="1:5" ht="15.75">
      <c r="A28" s="115" t="s">
        <v>52</v>
      </c>
      <c r="B28" s="115"/>
      <c r="C28" s="115"/>
    </row>
    <row r="29" spans="1:5">
      <c r="A29" s="7" t="s">
        <v>53</v>
      </c>
    </row>
    <row r="30" spans="1:5" ht="7.5" customHeight="1">
      <c r="A30" s="7"/>
    </row>
    <row r="31" spans="1:5">
      <c r="A31" s="7"/>
      <c r="B31" s="99" t="s">
        <v>35</v>
      </c>
      <c r="C31" s="99"/>
      <c r="D31" s="99" t="s">
        <v>36</v>
      </c>
      <c r="E31" s="99"/>
    </row>
    <row r="32" spans="1:5">
      <c r="A32" s="86" t="s">
        <v>54</v>
      </c>
      <c r="B32" s="86" t="s">
        <v>37</v>
      </c>
      <c r="C32" s="86" t="s">
        <v>38</v>
      </c>
      <c r="D32" s="86" t="s">
        <v>37</v>
      </c>
      <c r="E32" s="86" t="s">
        <v>38</v>
      </c>
    </row>
    <row r="33" spans="1:15">
      <c r="A33" s="86">
        <v>1</v>
      </c>
      <c r="B33" s="85"/>
      <c r="C33" s="85"/>
      <c r="D33" s="85"/>
      <c r="E33" s="85"/>
    </row>
    <row r="34" spans="1:15">
      <c r="A34" s="86">
        <v>2</v>
      </c>
      <c r="B34" s="85"/>
      <c r="C34" s="85"/>
      <c r="D34" s="85"/>
      <c r="E34" s="85"/>
    </row>
    <row r="35" spans="1:15">
      <c r="A35" s="86">
        <v>3</v>
      </c>
      <c r="B35" s="85"/>
      <c r="C35" s="85"/>
      <c r="D35" s="85"/>
      <c r="E35" s="85"/>
    </row>
    <row r="36" spans="1:15">
      <c r="A36" s="86">
        <v>4</v>
      </c>
      <c r="B36" s="85"/>
      <c r="C36" s="85"/>
      <c r="D36" s="85"/>
      <c r="E36" s="85"/>
    </row>
    <row r="37" spans="1:15">
      <c r="A37" s="86">
        <v>5</v>
      </c>
      <c r="B37" s="85"/>
      <c r="C37" s="85"/>
      <c r="D37" s="85"/>
      <c r="E37" s="85"/>
    </row>
    <row r="38" spans="1:15">
      <c r="A38" s="9" t="s">
        <v>55</v>
      </c>
      <c r="B38" s="8" t="str">
        <f>IF(B33=0,"calcul",AVERAGE(B33:B37))</f>
        <v>calcul</v>
      </c>
      <c r="C38" s="8" t="str">
        <f>IF(C33=0,"calcul",AVERAGE(C33:C37))</f>
        <v>calcul</v>
      </c>
      <c r="D38" s="8" t="str">
        <f t="shared" ref="D38:E38" si="1">IF(D33=0,"calcul",AVERAGE(D33:D37))</f>
        <v>calcul</v>
      </c>
      <c r="E38" s="8" t="str">
        <f t="shared" si="1"/>
        <v>calcul</v>
      </c>
    </row>
    <row r="40" spans="1:15" ht="15.75">
      <c r="A40" s="115" t="s">
        <v>56</v>
      </c>
      <c r="B40" s="115"/>
      <c r="C40" s="115"/>
    </row>
    <row r="41" spans="1:15">
      <c r="A41" s="7" t="s">
        <v>57</v>
      </c>
    </row>
    <row r="42" spans="1:15" ht="8.25" customHeight="1">
      <c r="A42" s="7"/>
    </row>
    <row r="43" spans="1:15">
      <c r="A43" s="116" t="s">
        <v>18</v>
      </c>
      <c r="B43" s="116"/>
      <c r="C43" s="116"/>
      <c r="D43" s="116"/>
      <c r="E43" s="116"/>
      <c r="F43" s="116"/>
      <c r="G43" s="116"/>
      <c r="I43" s="116" t="s">
        <v>19</v>
      </c>
      <c r="J43" s="116"/>
      <c r="K43" s="116"/>
      <c r="L43" s="116"/>
      <c r="M43" s="116"/>
      <c r="N43" s="116"/>
      <c r="O43" s="116"/>
    </row>
    <row r="44" spans="1:15" ht="15" customHeight="1">
      <c r="A44" s="113" t="s">
        <v>54</v>
      </c>
      <c r="B44" s="100" t="s">
        <v>58</v>
      </c>
      <c r="C44" s="101"/>
      <c r="D44" s="101"/>
      <c r="E44" s="102"/>
      <c r="F44" s="111" t="s">
        <v>59</v>
      </c>
      <c r="G44" s="111" t="s">
        <v>60</v>
      </c>
      <c r="I44" s="113" t="s">
        <v>54</v>
      </c>
      <c r="J44" s="100" t="s">
        <v>58</v>
      </c>
      <c r="K44" s="101"/>
      <c r="L44" s="101"/>
      <c r="M44" s="102"/>
      <c r="N44" s="111" t="s">
        <v>59</v>
      </c>
      <c r="O44" s="111" t="s">
        <v>60</v>
      </c>
    </row>
    <row r="45" spans="1:15">
      <c r="A45" s="114"/>
      <c r="B45" s="86" t="s">
        <v>61</v>
      </c>
      <c r="C45" s="86" t="s">
        <v>62</v>
      </c>
      <c r="D45" s="86" t="s">
        <v>63</v>
      </c>
      <c r="E45" s="86" t="s">
        <v>64</v>
      </c>
      <c r="F45" s="112"/>
      <c r="G45" s="112"/>
      <c r="I45" s="114"/>
      <c r="J45" s="86" t="s">
        <v>61</v>
      </c>
      <c r="K45" s="86" t="s">
        <v>62</v>
      </c>
      <c r="L45" s="86" t="s">
        <v>63</v>
      </c>
      <c r="M45" s="86" t="s">
        <v>64</v>
      </c>
      <c r="N45" s="112"/>
      <c r="O45" s="112"/>
    </row>
    <row r="46" spans="1:15">
      <c r="A46" s="10">
        <v>1</v>
      </c>
      <c r="B46" s="11"/>
      <c r="C46" s="11"/>
      <c r="D46" s="11"/>
      <c r="E46" s="11"/>
      <c r="F46" s="11"/>
      <c r="G46" s="12" t="str">
        <f>IF(F46=0,"calcul",(((F46*31.8)/E46)*3600))</f>
        <v>calcul</v>
      </c>
      <c r="I46" s="10">
        <v>1</v>
      </c>
      <c r="J46" s="11"/>
      <c r="K46" s="11"/>
      <c r="L46" s="11"/>
      <c r="M46" s="11"/>
      <c r="N46" s="11"/>
      <c r="O46" s="12" t="str">
        <f>IF(N46=0,"calcul",(((N46*31.8)/M46)*3600))</f>
        <v>calcul</v>
      </c>
    </row>
    <row r="47" spans="1:15">
      <c r="A47" s="10">
        <v>2</v>
      </c>
      <c r="B47" s="11"/>
      <c r="C47" s="11"/>
      <c r="D47" s="11"/>
      <c r="E47" s="11"/>
      <c r="F47" s="11"/>
      <c r="G47" s="12" t="str">
        <f t="shared" ref="G47:G49" si="2">IF(F47=0,"calcul",(((F47*31.8)/E47)*3600))</f>
        <v>calcul</v>
      </c>
      <c r="I47" s="10">
        <v>2</v>
      </c>
      <c r="J47" s="11"/>
      <c r="K47" s="11"/>
      <c r="L47" s="11"/>
      <c r="M47" s="11"/>
      <c r="N47" s="11"/>
      <c r="O47" s="12" t="str">
        <f t="shared" ref="O47:O49" si="3">IF(N47=0,"calcul",(((N47*31.8)/M47)*3600))</f>
        <v>calcul</v>
      </c>
    </row>
    <row r="48" spans="1:15">
      <c r="A48" s="10">
        <v>3</v>
      </c>
      <c r="B48" s="11"/>
      <c r="C48" s="11"/>
      <c r="D48" s="11"/>
      <c r="E48" s="11"/>
      <c r="F48" s="11"/>
      <c r="G48" s="12" t="str">
        <f t="shared" si="2"/>
        <v>calcul</v>
      </c>
      <c r="I48" s="10">
        <v>3</v>
      </c>
      <c r="J48" s="11"/>
      <c r="K48" s="11"/>
      <c r="L48" s="11"/>
      <c r="M48" s="11"/>
      <c r="N48" s="11"/>
      <c r="O48" s="12" t="str">
        <f t="shared" si="3"/>
        <v>calcul</v>
      </c>
    </row>
    <row r="49" spans="1:15">
      <c r="A49" s="10">
        <v>4</v>
      </c>
      <c r="B49" s="11"/>
      <c r="C49" s="11"/>
      <c r="D49" s="11"/>
      <c r="E49" s="11"/>
      <c r="F49" s="11"/>
      <c r="G49" s="12" t="str">
        <f t="shared" si="2"/>
        <v>calcul</v>
      </c>
      <c r="I49" s="10">
        <v>4</v>
      </c>
      <c r="J49" s="11"/>
      <c r="K49" s="11"/>
      <c r="L49" s="11"/>
      <c r="M49" s="11"/>
      <c r="N49" s="11"/>
      <c r="O49" s="12" t="str">
        <f t="shared" si="3"/>
        <v>calcul</v>
      </c>
    </row>
    <row r="50" spans="1:15">
      <c r="A50" s="13"/>
      <c r="B50" s="13"/>
      <c r="C50" s="13"/>
      <c r="D50" s="13"/>
      <c r="E50" s="13"/>
      <c r="F50" s="14" t="s">
        <v>55</v>
      </c>
      <c r="G50" s="24" t="str">
        <f>IF(F46=0,"calcul",AVERAGE(G46:G49))</f>
        <v>calcul</v>
      </c>
      <c r="I50" s="13"/>
      <c r="J50" s="13"/>
      <c r="K50" s="13"/>
      <c r="L50" s="13"/>
      <c r="M50" s="13"/>
      <c r="N50" s="14" t="s">
        <v>55</v>
      </c>
      <c r="O50" s="24" t="str">
        <f>IF(N46=0,"calcul",AVERAGE(O46:O49))</f>
        <v>calcul</v>
      </c>
    </row>
    <row r="51" spans="1:15" ht="15" customHeight="1">
      <c r="A51" s="113" t="s">
        <v>54</v>
      </c>
      <c r="B51" s="100" t="s">
        <v>65</v>
      </c>
      <c r="C51" s="101"/>
      <c r="D51" s="101"/>
      <c r="E51" s="102"/>
      <c r="F51" s="111" t="s">
        <v>59</v>
      </c>
      <c r="G51" s="111" t="s">
        <v>60</v>
      </c>
      <c r="I51" s="113" t="s">
        <v>54</v>
      </c>
      <c r="J51" s="100" t="s">
        <v>65</v>
      </c>
      <c r="K51" s="101"/>
      <c r="L51" s="101"/>
      <c r="M51" s="102"/>
      <c r="N51" s="111" t="s">
        <v>59</v>
      </c>
      <c r="O51" s="111" t="s">
        <v>60</v>
      </c>
    </row>
    <row r="52" spans="1:15">
      <c r="A52" s="114"/>
      <c r="B52" s="86" t="s">
        <v>66</v>
      </c>
      <c r="C52" s="86" t="s">
        <v>67</v>
      </c>
      <c r="D52" s="86" t="s">
        <v>68</v>
      </c>
      <c r="E52" s="86" t="s">
        <v>69</v>
      </c>
      <c r="F52" s="112"/>
      <c r="G52" s="112"/>
      <c r="I52" s="114"/>
      <c r="J52" s="86" t="s">
        <v>66</v>
      </c>
      <c r="K52" s="86" t="s">
        <v>67</v>
      </c>
      <c r="L52" s="86" t="s">
        <v>68</v>
      </c>
      <c r="M52" s="86" t="s">
        <v>69</v>
      </c>
      <c r="N52" s="112"/>
      <c r="O52" s="112"/>
    </row>
    <row r="53" spans="1:15">
      <c r="A53" s="10">
        <v>1</v>
      </c>
      <c r="B53" s="11"/>
      <c r="C53" s="11"/>
      <c r="D53" s="11"/>
      <c r="E53" s="11"/>
      <c r="F53" s="11"/>
      <c r="G53" s="12" t="str">
        <f>IF(F53=0,"calcul",(((F53*31.8)/E53)*3600))</f>
        <v>calcul</v>
      </c>
      <c r="I53" s="10">
        <v>1</v>
      </c>
      <c r="J53" s="11"/>
      <c r="K53" s="11"/>
      <c r="L53" s="11"/>
      <c r="M53" s="11"/>
      <c r="N53" s="11"/>
      <c r="O53" s="12" t="str">
        <f>IF(N53=0,"calcul",(((N53*31.8)/M53)*3600))</f>
        <v>calcul</v>
      </c>
    </row>
    <row r="54" spans="1:15">
      <c r="A54" s="10">
        <v>2</v>
      </c>
      <c r="B54" s="11"/>
      <c r="C54" s="11"/>
      <c r="D54" s="11"/>
      <c r="E54" s="11"/>
      <c r="F54" s="11"/>
      <c r="G54" s="12" t="str">
        <f t="shared" ref="G54:G56" si="4">IF(F54=0,"calcul",(((F54*31.8)/E54)*3600))</f>
        <v>calcul</v>
      </c>
      <c r="I54" s="10">
        <v>2</v>
      </c>
      <c r="J54" s="11"/>
      <c r="K54" s="11"/>
      <c r="L54" s="11"/>
      <c r="M54" s="11"/>
      <c r="N54" s="11"/>
      <c r="O54" s="12" t="str">
        <f t="shared" ref="O54:O56" si="5">IF(N54=0,"calcul",(((N54*31.8)/M54)*3600))</f>
        <v>calcul</v>
      </c>
    </row>
    <row r="55" spans="1:15">
      <c r="A55" s="10">
        <v>3</v>
      </c>
      <c r="B55" s="11"/>
      <c r="C55" s="11"/>
      <c r="D55" s="11"/>
      <c r="E55" s="11"/>
      <c r="F55" s="11"/>
      <c r="G55" s="12" t="str">
        <f t="shared" si="4"/>
        <v>calcul</v>
      </c>
      <c r="I55" s="10">
        <v>3</v>
      </c>
      <c r="J55" s="11"/>
      <c r="K55" s="11"/>
      <c r="L55" s="11"/>
      <c r="M55" s="11"/>
      <c r="N55" s="11"/>
      <c r="O55" s="12" t="str">
        <f t="shared" si="5"/>
        <v>calcul</v>
      </c>
    </row>
    <row r="56" spans="1:15">
      <c r="A56" s="10">
        <v>4</v>
      </c>
      <c r="B56" s="11"/>
      <c r="C56" s="11"/>
      <c r="D56" s="11"/>
      <c r="E56" s="11"/>
      <c r="F56" s="11"/>
      <c r="G56" s="12" t="str">
        <f t="shared" si="4"/>
        <v>calcul</v>
      </c>
      <c r="I56" s="10">
        <v>4</v>
      </c>
      <c r="J56" s="11"/>
      <c r="K56" s="11"/>
      <c r="L56" s="11"/>
      <c r="M56" s="11"/>
      <c r="N56" s="11"/>
      <c r="O56" s="12" t="str">
        <f t="shared" si="5"/>
        <v>calcul</v>
      </c>
    </row>
    <row r="57" spans="1:15">
      <c r="A57" s="13"/>
      <c r="B57" s="13"/>
      <c r="C57" s="13"/>
      <c r="D57" s="13"/>
      <c r="E57" s="13"/>
      <c r="F57" s="14" t="s">
        <v>55</v>
      </c>
      <c r="G57" s="24" t="str">
        <f>IF(F53=0,"calcul",AVERAGE(G53:G56))</f>
        <v>calcul</v>
      </c>
      <c r="I57" s="13"/>
      <c r="J57" s="13"/>
      <c r="K57" s="13"/>
      <c r="L57" s="13"/>
      <c r="M57" s="13"/>
      <c r="N57" s="14" t="s">
        <v>55</v>
      </c>
      <c r="O57" s="24" t="str">
        <f>IF(N53=0,"calcul",AVERAGE(O53:O56))</f>
        <v>calcul</v>
      </c>
    </row>
    <row r="58" spans="1:15">
      <c r="A58" s="6" t="s">
        <v>70</v>
      </c>
      <c r="B58" s="6"/>
      <c r="C58" s="6"/>
      <c r="D58" s="6"/>
      <c r="E58" s="6"/>
      <c r="F58" s="6"/>
      <c r="G58" s="6"/>
    </row>
    <row r="59" spans="1:15">
      <c r="A59" s="17" t="s">
        <v>71</v>
      </c>
      <c r="B59" s="17" t="s">
        <v>72</v>
      </c>
      <c r="C59" s="17" t="s">
        <v>73</v>
      </c>
      <c r="D59" s="17" t="s">
        <v>74</v>
      </c>
      <c r="E59" s="17" t="s">
        <v>75</v>
      </c>
      <c r="F59" s="17" t="s">
        <v>76</v>
      </c>
      <c r="G59" s="6"/>
    </row>
    <row r="60" spans="1:15">
      <c r="A60" s="17" t="s">
        <v>77</v>
      </c>
      <c r="B60" s="17">
        <v>1</v>
      </c>
      <c r="C60" s="17">
        <v>2</v>
      </c>
      <c r="D60" s="17">
        <v>3</v>
      </c>
      <c r="E60" s="17">
        <v>4</v>
      </c>
      <c r="F60" s="17">
        <v>5</v>
      </c>
      <c r="G60" s="6"/>
    </row>
    <row r="62" spans="1:15">
      <c r="A62" s="15"/>
      <c r="B62" s="15" t="s">
        <v>78</v>
      </c>
      <c r="C62" s="15" t="s">
        <v>79</v>
      </c>
    </row>
    <row r="63" spans="1:15">
      <c r="A63" s="15" t="s">
        <v>80</v>
      </c>
      <c r="B63" s="15"/>
      <c r="C63" s="15"/>
    </row>
    <row r="65" spans="1:25" ht="15.75">
      <c r="A65" s="115" t="s">
        <v>81</v>
      </c>
      <c r="B65" s="115"/>
      <c r="C65" s="115"/>
    </row>
    <row r="66" spans="1:25" ht="15.75">
      <c r="A66" s="7" t="s">
        <v>82</v>
      </c>
      <c r="B66" s="22"/>
      <c r="C66" s="22"/>
    </row>
    <row r="67" spans="1:25" ht="15.75">
      <c r="A67" s="22"/>
      <c r="B67" s="22"/>
      <c r="C67" s="22"/>
    </row>
    <row r="68" spans="1:25">
      <c r="A68" s="116" t="s">
        <v>18</v>
      </c>
      <c r="B68" s="116"/>
      <c r="C68" s="116"/>
      <c r="D68" s="116"/>
      <c r="E68" s="116"/>
      <c r="F68" s="116"/>
      <c r="G68" s="116"/>
      <c r="H68" s="116"/>
      <c r="I68" s="116"/>
      <c r="J68" s="116"/>
      <c r="K68" s="116"/>
      <c r="L68" s="116"/>
      <c r="N68" s="116" t="s">
        <v>19</v>
      </c>
      <c r="O68" s="116"/>
      <c r="P68" s="116"/>
      <c r="Q68" s="116"/>
      <c r="R68" s="116"/>
      <c r="S68" s="116"/>
      <c r="T68" s="116"/>
      <c r="U68" s="116"/>
      <c r="V68" s="116"/>
      <c r="W68" s="116"/>
      <c r="X68" s="116"/>
      <c r="Y68" s="116"/>
    </row>
    <row r="69" spans="1:25" ht="38.25" customHeight="1">
      <c r="A69" s="117"/>
      <c r="B69" s="117" t="s">
        <v>83</v>
      </c>
      <c r="C69" s="117" t="s">
        <v>84</v>
      </c>
      <c r="D69" s="117" t="s">
        <v>85</v>
      </c>
      <c r="E69" s="118" t="s">
        <v>86</v>
      </c>
      <c r="F69" s="117" t="s">
        <v>87</v>
      </c>
      <c r="G69" s="117"/>
      <c r="H69" s="117"/>
      <c r="I69" s="118" t="s">
        <v>88</v>
      </c>
      <c r="J69" s="118" t="s">
        <v>89</v>
      </c>
      <c r="K69" s="118" t="s">
        <v>90</v>
      </c>
      <c r="L69" s="117" t="s">
        <v>91</v>
      </c>
      <c r="N69" s="117"/>
      <c r="O69" s="117" t="s">
        <v>83</v>
      </c>
      <c r="P69" s="117" t="s">
        <v>84</v>
      </c>
      <c r="Q69" s="117" t="s">
        <v>85</v>
      </c>
      <c r="R69" s="118" t="s">
        <v>86</v>
      </c>
      <c r="S69" s="117" t="s">
        <v>87</v>
      </c>
      <c r="T69" s="117"/>
      <c r="U69" s="117"/>
      <c r="V69" s="118" t="s">
        <v>88</v>
      </c>
      <c r="W69" s="118" t="s">
        <v>89</v>
      </c>
      <c r="X69" s="118" t="s">
        <v>90</v>
      </c>
      <c r="Y69" s="117" t="s">
        <v>91</v>
      </c>
    </row>
    <row r="70" spans="1:25">
      <c r="A70" s="117"/>
      <c r="B70" s="117"/>
      <c r="C70" s="117"/>
      <c r="D70" s="117"/>
      <c r="E70" s="119"/>
      <c r="F70" s="117" t="s">
        <v>92</v>
      </c>
      <c r="G70" s="117" t="s">
        <v>93</v>
      </c>
      <c r="H70" s="117"/>
      <c r="I70" s="119"/>
      <c r="J70" s="119"/>
      <c r="K70" s="119"/>
      <c r="L70" s="117"/>
      <c r="N70" s="117"/>
      <c r="O70" s="117"/>
      <c r="P70" s="117"/>
      <c r="Q70" s="117"/>
      <c r="R70" s="119"/>
      <c r="S70" s="117" t="s">
        <v>92</v>
      </c>
      <c r="T70" s="117" t="s">
        <v>93</v>
      </c>
      <c r="U70" s="117"/>
      <c r="V70" s="119"/>
      <c r="W70" s="119"/>
      <c r="X70" s="119"/>
      <c r="Y70" s="117"/>
    </row>
    <row r="71" spans="1:25">
      <c r="A71" s="117"/>
      <c r="B71" s="117"/>
      <c r="C71" s="117"/>
      <c r="D71" s="117"/>
      <c r="E71" s="120"/>
      <c r="F71" s="117"/>
      <c r="G71" s="90" t="s">
        <v>94</v>
      </c>
      <c r="H71" s="90" t="s">
        <v>95</v>
      </c>
      <c r="I71" s="120"/>
      <c r="J71" s="120"/>
      <c r="K71" s="120"/>
      <c r="L71" s="117"/>
      <c r="N71" s="117"/>
      <c r="O71" s="117"/>
      <c r="P71" s="117"/>
      <c r="Q71" s="117"/>
      <c r="R71" s="120"/>
      <c r="S71" s="117"/>
      <c r="T71" s="90" t="s">
        <v>94</v>
      </c>
      <c r="U71" s="90" t="s">
        <v>95</v>
      </c>
      <c r="V71" s="120"/>
      <c r="W71" s="120"/>
      <c r="X71" s="120"/>
      <c r="Y71" s="117"/>
    </row>
    <row r="72" spans="1:25">
      <c r="A72" s="90">
        <v>1</v>
      </c>
      <c r="B72" s="18"/>
      <c r="C72" s="18"/>
      <c r="D72" s="18"/>
      <c r="E72" s="19">
        <f>C72-D72</f>
        <v>0</v>
      </c>
      <c r="F72" s="18"/>
      <c r="G72" s="18"/>
      <c r="H72" s="18"/>
      <c r="I72" s="20" t="str">
        <f>IF(C72=0,"calcul",(E72/(1+J72))/((12-B72)*78.5))</f>
        <v>calcul</v>
      </c>
      <c r="J72" s="21" t="str">
        <f>IF(C72=0,"calcul",((G72-H72)/H72))</f>
        <v>calcul</v>
      </c>
      <c r="K72" s="21" t="str">
        <f>IF(C72=0,"calcul",1-(I72/2.65))</f>
        <v>calcul</v>
      </c>
      <c r="L72" s="21" t="str">
        <f>IF(C72=0,"calcul",((J72*I72)*100)/K72)</f>
        <v>calcul</v>
      </c>
      <c r="N72" s="90">
        <v>1</v>
      </c>
      <c r="O72" s="18"/>
      <c r="P72" s="18"/>
      <c r="Q72" s="18"/>
      <c r="R72" s="19">
        <f>P72-Q72</f>
        <v>0</v>
      </c>
      <c r="S72" s="18"/>
      <c r="T72" s="18"/>
      <c r="U72" s="18"/>
      <c r="V72" s="20" t="str">
        <f>IF(P72=0,"calcul",(R72/(1+W72))/((12-O72)*78.5))</f>
        <v>calcul</v>
      </c>
      <c r="W72" s="21" t="str">
        <f>IF(P72=0,"calcul",((T72-U72)/U72))</f>
        <v>calcul</v>
      </c>
      <c r="X72" s="21" t="str">
        <f>IF(P72=0,"calcul",1-(V72/2.65))</f>
        <v>calcul</v>
      </c>
      <c r="Y72" s="21" t="str">
        <f>IF(P72=0,"calcul",((W72*V72)*100)/X72)</f>
        <v>calcul</v>
      </c>
    </row>
    <row r="73" spans="1:25">
      <c r="A73" s="90">
        <v>2</v>
      </c>
      <c r="B73" s="18"/>
      <c r="C73" s="18"/>
      <c r="D73" s="18"/>
      <c r="E73" s="19">
        <f t="shared" ref="E73:E75" si="6">C73-D73</f>
        <v>0</v>
      </c>
      <c r="F73" s="18"/>
      <c r="G73" s="18"/>
      <c r="H73" s="18"/>
      <c r="I73" s="20" t="str">
        <f t="shared" ref="I73:I75" si="7">IF(C73=0,"calcul",(E73/(1+J73))/((12-B73)*78.5))</f>
        <v>calcul</v>
      </c>
      <c r="J73" s="21" t="str">
        <f t="shared" ref="J73:J75" si="8">IF(C73=0,"calcul",((G73-H73)/H73))</f>
        <v>calcul</v>
      </c>
      <c r="K73" s="21" t="str">
        <f t="shared" ref="K73:K75" si="9">IF(C73=0,"calcul",1-(I73/2.65))</f>
        <v>calcul</v>
      </c>
      <c r="L73" s="21" t="str">
        <f t="shared" ref="L73:L75" si="10">IF(C73=0,"calcul",((J73*I73)*100)/K73)</f>
        <v>calcul</v>
      </c>
      <c r="N73" s="90">
        <v>2</v>
      </c>
      <c r="O73" s="18"/>
      <c r="P73" s="18"/>
      <c r="Q73" s="18"/>
      <c r="R73" s="19">
        <f t="shared" ref="R73:R75" si="11">P73-Q73</f>
        <v>0</v>
      </c>
      <c r="S73" s="18"/>
      <c r="T73" s="18"/>
      <c r="U73" s="18"/>
      <c r="V73" s="20" t="str">
        <f t="shared" ref="V73:V75" si="12">IF(P73=0,"calcul",(R73/(1+W73))/((12-O73)*78.5))</f>
        <v>calcul</v>
      </c>
      <c r="W73" s="21" t="str">
        <f t="shared" ref="W73:W75" si="13">IF(P73=0,"calcul",((T73-U73)/U73))</f>
        <v>calcul</v>
      </c>
      <c r="X73" s="21" t="str">
        <f t="shared" ref="X73:X75" si="14">IF(P73=0,"calcul",1-(V73/2.65))</f>
        <v>calcul</v>
      </c>
      <c r="Y73" s="21" t="str">
        <f t="shared" ref="Y73:Y75" si="15">IF(P73=0,"calcul",((W73*V73)*100)/X73)</f>
        <v>calcul</v>
      </c>
    </row>
    <row r="74" spans="1:25">
      <c r="A74" s="90">
        <v>3</v>
      </c>
      <c r="B74" s="18"/>
      <c r="C74" s="18"/>
      <c r="D74" s="18"/>
      <c r="E74" s="19">
        <f t="shared" si="6"/>
        <v>0</v>
      </c>
      <c r="F74" s="18"/>
      <c r="G74" s="18"/>
      <c r="H74" s="18"/>
      <c r="I74" s="20" t="str">
        <f t="shared" si="7"/>
        <v>calcul</v>
      </c>
      <c r="J74" s="21" t="str">
        <f t="shared" si="8"/>
        <v>calcul</v>
      </c>
      <c r="K74" s="21" t="str">
        <f t="shared" si="9"/>
        <v>calcul</v>
      </c>
      <c r="L74" s="21" t="str">
        <f t="shared" si="10"/>
        <v>calcul</v>
      </c>
      <c r="N74" s="90">
        <v>3</v>
      </c>
      <c r="O74" s="18"/>
      <c r="P74" s="18"/>
      <c r="Q74" s="18"/>
      <c r="R74" s="19">
        <f t="shared" si="11"/>
        <v>0</v>
      </c>
      <c r="S74" s="18"/>
      <c r="T74" s="18"/>
      <c r="U74" s="18"/>
      <c r="V74" s="20" t="str">
        <f t="shared" si="12"/>
        <v>calcul</v>
      </c>
      <c r="W74" s="21" t="str">
        <f t="shared" si="13"/>
        <v>calcul</v>
      </c>
      <c r="X74" s="21" t="str">
        <f t="shared" si="14"/>
        <v>calcul</v>
      </c>
      <c r="Y74" s="21" t="str">
        <f t="shared" si="15"/>
        <v>calcul</v>
      </c>
    </row>
    <row r="75" spans="1:25">
      <c r="A75" s="90">
        <v>4</v>
      </c>
      <c r="B75" s="18"/>
      <c r="C75" s="18"/>
      <c r="D75" s="18"/>
      <c r="E75" s="19">
        <f t="shared" si="6"/>
        <v>0</v>
      </c>
      <c r="F75" s="18"/>
      <c r="G75" s="18"/>
      <c r="H75" s="18"/>
      <c r="I75" s="20" t="str">
        <f t="shared" si="7"/>
        <v>calcul</v>
      </c>
      <c r="J75" s="21" t="str">
        <f t="shared" si="8"/>
        <v>calcul</v>
      </c>
      <c r="K75" s="21" t="str">
        <f t="shared" si="9"/>
        <v>calcul</v>
      </c>
      <c r="L75" s="21" t="str">
        <f t="shared" si="10"/>
        <v>calcul</v>
      </c>
      <c r="N75" s="90">
        <v>4</v>
      </c>
      <c r="O75" s="18"/>
      <c r="P75" s="18"/>
      <c r="Q75" s="18"/>
      <c r="R75" s="19">
        <f t="shared" si="11"/>
        <v>0</v>
      </c>
      <c r="S75" s="18"/>
      <c r="T75" s="18"/>
      <c r="U75" s="18"/>
      <c r="V75" s="20" t="str">
        <f t="shared" si="12"/>
        <v>calcul</v>
      </c>
      <c r="W75" s="21" t="str">
        <f t="shared" si="13"/>
        <v>calcul</v>
      </c>
      <c r="X75" s="21" t="str">
        <f t="shared" si="14"/>
        <v>calcul</v>
      </c>
      <c r="Y75" s="21" t="str">
        <f t="shared" si="15"/>
        <v>calcul</v>
      </c>
    </row>
    <row r="76" spans="1:25">
      <c r="G76" s="121" t="s">
        <v>55</v>
      </c>
      <c r="H76" s="121"/>
      <c r="I76" s="28" t="str">
        <f>IF(C72=0,"calcul",AVERAGE(I72:I75))</f>
        <v>calcul</v>
      </c>
      <c r="J76" s="28" t="str">
        <f>IF(C72=0,"calcul",AVERAGE(J72:J75))</f>
        <v>calcul</v>
      </c>
      <c r="K76" s="28" t="str">
        <f>IF(C72=0,"calcul",AVERAGE(K72:K75))</f>
        <v>calcul</v>
      </c>
      <c r="L76" s="28" t="str">
        <f>IF(C72=0,"calcul",AVERAGE(L72:L75))</f>
        <v>calcul</v>
      </c>
      <c r="T76" s="121" t="s">
        <v>55</v>
      </c>
      <c r="U76" s="121"/>
      <c r="V76" s="28" t="str">
        <f>IF(P72=0,"calcul",AVERAGE(V72:V75))</f>
        <v>calcul</v>
      </c>
      <c r="W76" s="28" t="str">
        <f>IF(P72=0,"calcul",AVERAGE(W72:W75))</f>
        <v>calcul</v>
      </c>
      <c r="X76" s="28" t="str">
        <f>IF(P72=0,"calcul",AVERAGE(X72:X75))</f>
        <v>calcul</v>
      </c>
      <c r="Y76" s="28" t="str">
        <f>IF(P72=0,"calcul",AVERAGE(Y72:Y75))</f>
        <v>calcul</v>
      </c>
    </row>
    <row r="79" spans="1:25" ht="15.75">
      <c r="A79" s="115" t="s">
        <v>96</v>
      </c>
      <c r="B79" s="115"/>
      <c r="C79" s="115"/>
    </row>
    <row r="80" spans="1:25">
      <c r="A80" s="7" t="s">
        <v>97</v>
      </c>
    </row>
    <row r="81" spans="1:15">
      <c r="A81" s="7"/>
    </row>
    <row r="82" spans="1:15">
      <c r="A82" s="131" t="s">
        <v>18</v>
      </c>
      <c r="B82" s="131"/>
      <c r="C82" s="131"/>
      <c r="D82" s="131"/>
      <c r="E82" s="131"/>
      <c r="F82" s="131"/>
      <c r="G82" s="131"/>
      <c r="I82" s="131" t="s">
        <v>19</v>
      </c>
      <c r="J82" s="131"/>
      <c r="K82" s="131"/>
      <c r="L82" s="131"/>
      <c r="M82" s="131"/>
      <c r="N82" s="131"/>
      <c r="O82" s="131"/>
    </row>
    <row r="83" spans="1:15">
      <c r="A83" s="25"/>
      <c r="B83" s="123" t="s">
        <v>98</v>
      </c>
      <c r="C83" s="124"/>
      <c r="D83" s="124"/>
      <c r="E83" s="124"/>
      <c r="F83" s="124"/>
      <c r="G83" s="124"/>
      <c r="I83" s="25"/>
      <c r="J83" s="123" t="s">
        <v>98</v>
      </c>
      <c r="K83" s="124"/>
      <c r="L83" s="124"/>
      <c r="M83" s="124"/>
      <c r="N83" s="124"/>
      <c r="O83" s="124"/>
    </row>
    <row r="84" spans="1:15">
      <c r="A84" s="88" t="s">
        <v>99</v>
      </c>
      <c r="B84" s="26">
        <v>1</v>
      </c>
      <c r="C84" s="26">
        <v>2</v>
      </c>
      <c r="D84" s="26">
        <v>3</v>
      </c>
      <c r="E84" s="26">
        <v>4</v>
      </c>
      <c r="F84" s="26">
        <v>5</v>
      </c>
      <c r="G84" s="26">
        <v>6</v>
      </c>
      <c r="I84" s="88" t="s">
        <v>99</v>
      </c>
      <c r="J84" s="26">
        <v>1</v>
      </c>
      <c r="K84" s="26">
        <v>2</v>
      </c>
      <c r="L84" s="26">
        <v>3</v>
      </c>
      <c r="M84" s="26">
        <v>4</v>
      </c>
      <c r="N84" s="26">
        <v>5</v>
      </c>
      <c r="O84" s="26">
        <v>6</v>
      </c>
    </row>
    <row r="85" spans="1:15">
      <c r="A85" s="27" t="s">
        <v>100</v>
      </c>
      <c r="B85" s="26"/>
      <c r="C85" s="26"/>
      <c r="D85" s="26"/>
      <c r="E85" s="26"/>
      <c r="F85" s="26"/>
      <c r="G85" s="26"/>
      <c r="I85" s="27" t="s">
        <v>100</v>
      </c>
      <c r="J85" s="26"/>
      <c r="K85" s="26"/>
      <c r="L85" s="26"/>
      <c r="M85" s="26"/>
      <c r="N85" s="26"/>
      <c r="O85" s="26"/>
    </row>
    <row r="86" spans="1:15">
      <c r="A86" s="27" t="s">
        <v>101</v>
      </c>
      <c r="B86" s="26"/>
      <c r="C86" s="26"/>
      <c r="D86" s="26"/>
      <c r="E86" s="26"/>
      <c r="F86" s="26"/>
      <c r="G86" s="26"/>
      <c r="I86" s="27" t="s">
        <v>101</v>
      </c>
      <c r="J86" s="26"/>
      <c r="K86" s="26"/>
      <c r="L86" s="26"/>
      <c r="M86" s="26"/>
      <c r="N86" s="26"/>
      <c r="O86" s="26"/>
    </row>
    <row r="87" spans="1:15">
      <c r="A87" s="27" t="s">
        <v>102</v>
      </c>
      <c r="B87" s="26"/>
      <c r="C87" s="26"/>
      <c r="D87" s="26"/>
      <c r="E87" s="26"/>
      <c r="F87" s="26"/>
      <c r="G87" s="26"/>
      <c r="I87" s="27" t="s">
        <v>102</v>
      </c>
      <c r="J87" s="26"/>
      <c r="K87" s="26"/>
      <c r="L87" s="26"/>
      <c r="M87" s="26"/>
      <c r="N87" s="26"/>
      <c r="O87" s="26"/>
    </row>
    <row r="88" spans="1:15">
      <c r="A88" s="27" t="s">
        <v>103</v>
      </c>
      <c r="B88" s="26"/>
      <c r="C88" s="26"/>
      <c r="D88" s="26"/>
      <c r="E88" s="26"/>
      <c r="F88" s="26"/>
      <c r="G88" s="26"/>
      <c r="I88" s="27" t="s">
        <v>103</v>
      </c>
      <c r="J88" s="26"/>
      <c r="K88" s="26"/>
      <c r="L88" s="26"/>
      <c r="M88" s="26"/>
      <c r="N88" s="26"/>
      <c r="O88" s="26"/>
    </row>
    <row r="89" spans="1:15">
      <c r="A89" s="29" t="s">
        <v>104</v>
      </c>
      <c r="B89" s="89" t="str">
        <f t="shared" ref="B89:G89" si="16">IF(B85=0,"calcul",SUM(B85:B88))</f>
        <v>calcul</v>
      </c>
      <c r="C89" s="89" t="str">
        <f t="shared" si="16"/>
        <v>calcul</v>
      </c>
      <c r="D89" s="89" t="str">
        <f t="shared" si="16"/>
        <v>calcul</v>
      </c>
      <c r="E89" s="89" t="str">
        <f t="shared" si="16"/>
        <v>calcul</v>
      </c>
      <c r="F89" s="89" t="str">
        <f t="shared" si="16"/>
        <v>calcul</v>
      </c>
      <c r="G89" s="89" t="str">
        <f t="shared" si="16"/>
        <v>calcul</v>
      </c>
      <c r="I89" s="30" t="s">
        <v>104</v>
      </c>
      <c r="J89" s="87" t="str">
        <f t="shared" ref="J89:O89" si="17">IF(J85=0,"calcul",SUM(J85:J88))</f>
        <v>calcul</v>
      </c>
      <c r="K89" s="87" t="str">
        <f t="shared" si="17"/>
        <v>calcul</v>
      </c>
      <c r="L89" s="87" t="str">
        <f t="shared" si="17"/>
        <v>calcul</v>
      </c>
      <c r="M89" s="87" t="str">
        <f t="shared" si="17"/>
        <v>calcul</v>
      </c>
      <c r="N89" s="87" t="str">
        <f t="shared" si="17"/>
        <v>calcul</v>
      </c>
      <c r="O89" s="87" t="str">
        <f t="shared" si="17"/>
        <v>calcul</v>
      </c>
    </row>
    <row r="90" spans="1:15">
      <c r="A90" s="129" t="s">
        <v>105</v>
      </c>
      <c r="B90" s="125" t="str">
        <f t="shared" ref="B90:G90" si="18">IF(B89="calcul","calcul",B89*25)</f>
        <v>calcul</v>
      </c>
      <c r="C90" s="125" t="str">
        <f t="shared" si="18"/>
        <v>calcul</v>
      </c>
      <c r="D90" s="125" t="str">
        <f t="shared" si="18"/>
        <v>calcul</v>
      </c>
      <c r="E90" s="125" t="str">
        <f t="shared" si="18"/>
        <v>calcul</v>
      </c>
      <c r="F90" s="125" t="str">
        <f t="shared" si="18"/>
        <v>calcul</v>
      </c>
      <c r="G90" s="125" t="str">
        <f t="shared" si="18"/>
        <v>calcul</v>
      </c>
      <c r="I90" s="132" t="s">
        <v>105</v>
      </c>
      <c r="J90" s="122" t="str">
        <f t="shared" ref="J90:O90" si="19">IF(J89="calcul","calcul",J89*25)</f>
        <v>calcul</v>
      </c>
      <c r="K90" s="122" t="str">
        <f t="shared" si="19"/>
        <v>calcul</v>
      </c>
      <c r="L90" s="122" t="str">
        <f t="shared" si="19"/>
        <v>calcul</v>
      </c>
      <c r="M90" s="122" t="str">
        <f t="shared" si="19"/>
        <v>calcul</v>
      </c>
      <c r="N90" s="122" t="str">
        <f t="shared" si="19"/>
        <v>calcul</v>
      </c>
      <c r="O90" s="122" t="str">
        <f t="shared" si="19"/>
        <v>calcul</v>
      </c>
    </row>
    <row r="91" spans="1:15" ht="5.25" customHeight="1">
      <c r="A91" s="130"/>
      <c r="B91" s="125"/>
      <c r="C91" s="125"/>
      <c r="D91" s="125"/>
      <c r="E91" s="125"/>
      <c r="F91" s="125"/>
      <c r="G91" s="125"/>
      <c r="I91" s="133"/>
      <c r="J91" s="122"/>
      <c r="K91" s="122"/>
      <c r="L91" s="122"/>
      <c r="M91" s="122"/>
      <c r="N91" s="122"/>
      <c r="O91" s="122"/>
    </row>
    <row r="92" spans="1:15">
      <c r="A92" s="127" t="s">
        <v>55</v>
      </c>
      <c r="B92" s="127"/>
      <c r="C92" s="127"/>
      <c r="D92" s="127"/>
      <c r="E92" s="128" t="str">
        <f>IF(B89="calcul","caclcul",AVERAGE(B90:G91))</f>
        <v>caclcul</v>
      </c>
      <c r="F92" s="128"/>
      <c r="G92" s="128"/>
      <c r="I92" s="127" t="s">
        <v>55</v>
      </c>
      <c r="J92" s="127"/>
      <c r="K92" s="127"/>
      <c r="L92" s="127"/>
      <c r="M92" s="128" t="str">
        <f>IF(J89="calcul","caclcul",AVERAGE(J90:O91))</f>
        <v>caclcul</v>
      </c>
      <c r="N92" s="128"/>
      <c r="O92" s="128"/>
    </row>
    <row r="94" spans="1:15">
      <c r="A94" s="6" t="s">
        <v>70</v>
      </c>
      <c r="B94" s="6"/>
      <c r="C94" s="6"/>
      <c r="D94" s="6"/>
      <c r="E94" s="6"/>
      <c r="F94" s="6"/>
    </row>
    <row r="95" spans="1:15">
      <c r="A95" s="17" t="s">
        <v>106</v>
      </c>
      <c r="B95" s="17" t="s">
        <v>107</v>
      </c>
      <c r="C95" s="17" t="s">
        <v>108</v>
      </c>
      <c r="D95" s="17" t="s">
        <v>109</v>
      </c>
      <c r="E95" s="17" t="s">
        <v>110</v>
      </c>
      <c r="F95" s="17" t="s">
        <v>111</v>
      </c>
    </row>
    <row r="96" spans="1:15">
      <c r="A96" s="17" t="s">
        <v>77</v>
      </c>
      <c r="B96" s="17">
        <v>1</v>
      </c>
      <c r="C96" s="17">
        <v>2</v>
      </c>
      <c r="D96" s="17">
        <v>3</v>
      </c>
      <c r="E96" s="17">
        <v>4</v>
      </c>
      <c r="F96" s="17">
        <v>5</v>
      </c>
    </row>
    <row r="98" spans="1:3">
      <c r="A98" s="15"/>
      <c r="B98" s="15" t="s">
        <v>78</v>
      </c>
      <c r="C98" s="15" t="s">
        <v>79</v>
      </c>
    </row>
    <row r="99" spans="1:3">
      <c r="A99" s="15" t="s">
        <v>112</v>
      </c>
      <c r="B99" s="15"/>
      <c r="C99" s="15"/>
    </row>
  </sheetData>
  <mergeCells count="78">
    <mergeCell ref="A1:Q1"/>
    <mergeCell ref="M90:M91"/>
    <mergeCell ref="N90:N91"/>
    <mergeCell ref="O90:O91"/>
    <mergeCell ref="I92:L92"/>
    <mergeCell ref="M92:O92"/>
    <mergeCell ref="B31:C31"/>
    <mergeCell ref="D31:E31"/>
    <mergeCell ref="A92:D92"/>
    <mergeCell ref="E92:G92"/>
    <mergeCell ref="A90:A91"/>
    <mergeCell ref="A82:G82"/>
    <mergeCell ref="I82:O82"/>
    <mergeCell ref="J83:O83"/>
    <mergeCell ref="I90:I91"/>
    <mergeCell ref="J90:J91"/>
    <mergeCell ref="K90:K91"/>
    <mergeCell ref="L90:L91"/>
    <mergeCell ref="B83:G83"/>
    <mergeCell ref="B90:B91"/>
    <mergeCell ref="C90:C91"/>
    <mergeCell ref="D90:D91"/>
    <mergeCell ref="E90:E91"/>
    <mergeCell ref="F90:F91"/>
    <mergeCell ref="G90:G91"/>
    <mergeCell ref="A79:C79"/>
    <mergeCell ref="S69:U69"/>
    <mergeCell ref="Y69:Y71"/>
    <mergeCell ref="S70:S71"/>
    <mergeCell ref="T70:U70"/>
    <mergeCell ref="T76:U76"/>
    <mergeCell ref="V69:V71"/>
    <mergeCell ref="W69:W71"/>
    <mergeCell ref="X69:X71"/>
    <mergeCell ref="L69:L71"/>
    <mergeCell ref="F70:F71"/>
    <mergeCell ref="G70:H70"/>
    <mergeCell ref="G76:H76"/>
    <mergeCell ref="R69:R71"/>
    <mergeCell ref="E69:E71"/>
    <mergeCell ref="I69:I71"/>
    <mergeCell ref="N68:Y68"/>
    <mergeCell ref="N69:N71"/>
    <mergeCell ref="O69:O71"/>
    <mergeCell ref="P69:P71"/>
    <mergeCell ref="Q69:Q71"/>
    <mergeCell ref="A65:C65"/>
    <mergeCell ref="A69:A71"/>
    <mergeCell ref="B69:B71"/>
    <mergeCell ref="C69:C71"/>
    <mergeCell ref="D69:D71"/>
    <mergeCell ref="A68:L68"/>
    <mergeCell ref="F69:H69"/>
    <mergeCell ref="J69:J71"/>
    <mergeCell ref="K69:K71"/>
    <mergeCell ref="J51:M51"/>
    <mergeCell ref="N51:N52"/>
    <mergeCell ref="O51:O52"/>
    <mergeCell ref="A43:G43"/>
    <mergeCell ref="I43:O43"/>
    <mergeCell ref="I44:I45"/>
    <mergeCell ref="J44:M44"/>
    <mergeCell ref="N44:N45"/>
    <mergeCell ref="O44:O45"/>
    <mergeCell ref="A51:A52"/>
    <mergeCell ref="B51:E51"/>
    <mergeCell ref="F51:F52"/>
    <mergeCell ref="G51:G52"/>
    <mergeCell ref="A44:A45"/>
    <mergeCell ref="B44:E44"/>
    <mergeCell ref="F44:F45"/>
    <mergeCell ref="G44:G45"/>
    <mergeCell ref="I51:I52"/>
    <mergeCell ref="B12:C12"/>
    <mergeCell ref="D12:E12"/>
    <mergeCell ref="A9:C9"/>
    <mergeCell ref="A28:C28"/>
    <mergeCell ref="A40:C40"/>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6BEC90-7416-4E20-AA90-BEA87151FA9D}">
  <sheetPr>
    <tabColor theme="9" tint="0.39997558519241921"/>
  </sheetPr>
  <dimension ref="A1:Q49"/>
  <sheetViews>
    <sheetView showGridLines="0" workbookViewId="0">
      <selection activeCell="F24" sqref="F24"/>
    </sheetView>
  </sheetViews>
  <sheetFormatPr defaultColWidth="11.42578125" defaultRowHeight="15"/>
  <cols>
    <col min="1" max="1" width="23" customWidth="1"/>
  </cols>
  <sheetData>
    <row r="1" spans="1:17" ht="18.75">
      <c r="A1" s="126" t="s">
        <v>113</v>
      </c>
      <c r="B1" s="126"/>
      <c r="C1" s="126"/>
      <c r="D1" s="126"/>
      <c r="E1" s="126"/>
      <c r="F1" s="126"/>
      <c r="G1" s="126"/>
      <c r="H1" s="126"/>
      <c r="I1" s="126"/>
      <c r="J1" s="126"/>
      <c r="K1" s="126"/>
      <c r="L1" s="126"/>
      <c r="M1" s="126"/>
      <c r="N1" s="126"/>
      <c r="O1" s="126"/>
      <c r="P1" s="126"/>
      <c r="Q1" s="126"/>
    </row>
    <row r="2" spans="1:17" ht="15.75">
      <c r="A2" s="134" t="s">
        <v>114</v>
      </c>
      <c r="B2" s="134"/>
      <c r="C2" s="134"/>
      <c r="D2" s="134"/>
      <c r="E2" s="134"/>
      <c r="F2" s="134"/>
    </row>
    <row r="4" spans="1:17" ht="18.75">
      <c r="A4" s="31" t="s">
        <v>115</v>
      </c>
    </row>
    <row r="5" spans="1:17">
      <c r="B5" s="99" t="s">
        <v>35</v>
      </c>
      <c r="C5" s="99"/>
      <c r="D5" s="99" t="s">
        <v>36</v>
      </c>
      <c r="E5" s="99"/>
    </row>
    <row r="6" spans="1:17">
      <c r="B6" s="86" t="s">
        <v>37</v>
      </c>
      <c r="C6" s="86" t="s">
        <v>38</v>
      </c>
      <c r="D6" s="86" t="s">
        <v>37</v>
      </c>
      <c r="E6" s="86" t="s">
        <v>38</v>
      </c>
    </row>
    <row r="7" spans="1:17">
      <c r="A7" s="3" t="s">
        <v>43</v>
      </c>
      <c r="B7" s="8">
        <f>'Calcul &amp; saisie des indicateurs'!B18</f>
        <v>0</v>
      </c>
      <c r="C7" s="83">
        <f>IF('Calcul &amp; saisie des indicateurs'!C18=" ",0,'Calcul &amp; saisie des indicateurs'!C18)</f>
        <v>0</v>
      </c>
      <c r="D7" s="8">
        <f>'Calcul &amp; saisie des indicateurs'!D18</f>
        <v>0</v>
      </c>
      <c r="E7" s="83">
        <f>IF('Calcul &amp; saisie des indicateurs'!E18=" ",0,'Calcul &amp; saisie des indicateurs'!E18)</f>
        <v>0</v>
      </c>
    </row>
    <row r="8" spans="1:17">
      <c r="A8" s="3" t="s">
        <v>116</v>
      </c>
      <c r="B8" s="8">
        <f>'Calcul &amp; saisie des indicateurs'!B19</f>
        <v>0</v>
      </c>
      <c r="C8" s="8">
        <f>'Calcul &amp; saisie des indicateurs'!C19</f>
        <v>0</v>
      </c>
      <c r="D8" s="8">
        <f>'Calcul &amp; saisie des indicateurs'!D19</f>
        <v>0</v>
      </c>
      <c r="E8" s="8">
        <f>'Calcul &amp; saisie des indicateurs'!E19</f>
        <v>0</v>
      </c>
    </row>
    <row r="9" spans="1:17">
      <c r="A9" s="3" t="s">
        <v>45</v>
      </c>
      <c r="B9" s="8">
        <f>'Calcul &amp; saisie des indicateurs'!B20</f>
        <v>0</v>
      </c>
      <c r="C9" s="8">
        <f>'Calcul &amp; saisie des indicateurs'!C20</f>
        <v>0</v>
      </c>
      <c r="D9" s="8">
        <f>'Calcul &amp; saisie des indicateurs'!D20</f>
        <v>0</v>
      </c>
      <c r="E9" s="8">
        <f>'Calcul &amp; saisie des indicateurs'!E20</f>
        <v>0</v>
      </c>
    </row>
    <row r="10" spans="1:17">
      <c r="A10" s="3" t="s">
        <v>117</v>
      </c>
      <c r="B10" s="8">
        <f>'Calcul &amp; saisie des indicateurs'!B21</f>
        <v>0</v>
      </c>
      <c r="C10" s="8">
        <f>'Calcul &amp; saisie des indicateurs'!C21</f>
        <v>0</v>
      </c>
      <c r="D10" s="8">
        <f>'Calcul &amp; saisie des indicateurs'!D21</f>
        <v>0</v>
      </c>
      <c r="E10" s="8">
        <f>'Calcul &amp; saisie des indicateurs'!E21</f>
        <v>0</v>
      </c>
    </row>
    <row r="11" spans="1:17">
      <c r="A11" s="3" t="s">
        <v>118</v>
      </c>
      <c r="B11" s="8">
        <f>'Calcul &amp; saisie des indicateurs'!B22</f>
        <v>0</v>
      </c>
      <c r="C11" s="8">
        <f>'Calcul &amp; saisie des indicateurs'!C22</f>
        <v>0</v>
      </c>
      <c r="D11" s="8">
        <f>'Calcul &amp; saisie des indicateurs'!D22</f>
        <v>0</v>
      </c>
      <c r="E11" s="8">
        <f>'Calcul &amp; saisie des indicateurs'!E22</f>
        <v>0</v>
      </c>
    </row>
    <row r="13" spans="1:17">
      <c r="A13" s="33" t="s">
        <v>119</v>
      </c>
      <c r="B13" s="85">
        <f>COUNTIF(B7:B11,"&lt;2,1")</f>
        <v>5</v>
      </c>
      <c r="C13" s="85">
        <f t="shared" ref="C13:E13" si="0">COUNTIF(C7:C11,"&lt;2,1")</f>
        <v>5</v>
      </c>
      <c r="D13" s="85">
        <f t="shared" si="0"/>
        <v>5</v>
      </c>
      <c r="E13" s="85">
        <f t="shared" si="0"/>
        <v>5</v>
      </c>
    </row>
    <row r="14" spans="1:17">
      <c r="A14" s="34" t="s">
        <v>120</v>
      </c>
      <c r="B14" s="85">
        <f>COUNTIF(B7:B11,"&gt;2,1")-B15</f>
        <v>0</v>
      </c>
      <c r="C14" s="85">
        <f t="shared" ref="C14:E14" si="1">COUNTIF(C7:C11,"&gt;2,1")-C15</f>
        <v>0</v>
      </c>
      <c r="D14" s="85">
        <f t="shared" si="1"/>
        <v>0</v>
      </c>
      <c r="E14" s="85">
        <f t="shared" si="1"/>
        <v>0</v>
      </c>
    </row>
    <row r="15" spans="1:17">
      <c r="A15" s="35" t="s">
        <v>121</v>
      </c>
      <c r="B15" s="85">
        <f>COUNTIF(B7:B11,"&gt;3,6")</f>
        <v>0</v>
      </c>
      <c r="C15" s="85">
        <f t="shared" ref="C15:E15" si="2">COUNTIF(C7:C11,"&gt;3,6")</f>
        <v>0</v>
      </c>
      <c r="D15" s="85">
        <f t="shared" si="2"/>
        <v>0</v>
      </c>
      <c r="E15" s="85">
        <f t="shared" si="2"/>
        <v>0</v>
      </c>
    </row>
    <row r="22" spans="1:5" ht="18.75">
      <c r="A22" s="31" t="s">
        <v>122</v>
      </c>
    </row>
    <row r="23" spans="1:5">
      <c r="B23" s="99" t="s">
        <v>35</v>
      </c>
      <c r="C23" s="99"/>
      <c r="D23" s="99" t="s">
        <v>36</v>
      </c>
      <c r="E23" s="99"/>
    </row>
    <row r="24" spans="1:5">
      <c r="B24" s="86" t="s">
        <v>37</v>
      </c>
      <c r="C24" s="86" t="s">
        <v>38</v>
      </c>
      <c r="D24" s="86" t="s">
        <v>37</v>
      </c>
      <c r="E24" s="86" t="s">
        <v>38</v>
      </c>
    </row>
    <row r="25" spans="1:5">
      <c r="A25" s="3" t="s">
        <v>123</v>
      </c>
      <c r="B25" s="8">
        <f>'Calcul &amp; saisie des indicateurs'!B15</f>
        <v>0</v>
      </c>
      <c r="C25" s="83">
        <f>IF('Calcul &amp; saisie des indicateurs'!C15=" ",0,'Calcul &amp; saisie des indicateurs'!C15)</f>
        <v>0</v>
      </c>
      <c r="D25" s="8">
        <f>'Calcul &amp; saisie des indicateurs'!D15</f>
        <v>0</v>
      </c>
      <c r="E25" s="83">
        <f>IF('Calcul &amp; saisie des indicateurs'!E15=" ",0,'Calcul &amp; saisie des indicateurs'!E15)</f>
        <v>0</v>
      </c>
    </row>
    <row r="26" spans="1:5">
      <c r="A26" s="3" t="s">
        <v>41</v>
      </c>
      <c r="B26" s="8">
        <f>'Calcul &amp; saisie des indicateurs'!B16</f>
        <v>0</v>
      </c>
      <c r="C26" s="83">
        <f>IF('Calcul &amp; saisie des indicateurs'!C16=" ",0,'Calcul &amp; saisie des indicateurs'!C16)</f>
        <v>0</v>
      </c>
      <c r="D26" s="8">
        <f>'Calcul &amp; saisie des indicateurs'!D16</f>
        <v>0</v>
      </c>
      <c r="E26" s="83">
        <f>IF('Calcul &amp; saisie des indicateurs'!E16=" ",0,'Calcul &amp; saisie des indicateurs'!E16)</f>
        <v>0</v>
      </c>
    </row>
    <row r="27" spans="1:5">
      <c r="A27" s="3" t="s">
        <v>124</v>
      </c>
      <c r="B27" s="8">
        <f>IF('Calcul &amp; saisie des indicateurs'!B23=" ",'Calcul &amp; saisie des indicateurs'!B24,'Calcul &amp; saisie des indicateurs'!B23)</f>
        <v>0</v>
      </c>
      <c r="C27" s="8">
        <f>IF('Calcul &amp; saisie des indicateurs'!C23=" ",'Calcul &amp; saisie des indicateurs'!C24,'Calcul &amp; saisie des indicateurs'!C23)</f>
        <v>0</v>
      </c>
      <c r="D27" s="8">
        <f>IF('Calcul &amp; saisie des indicateurs'!D23=" ",'Calcul &amp; saisie des indicateurs'!D24,'Calcul &amp; saisie des indicateurs'!D23)</f>
        <v>0</v>
      </c>
      <c r="E27" s="8">
        <f>IF('Calcul &amp; saisie des indicateurs'!E23=" ",'Calcul &amp; saisie des indicateurs'!E24,'Calcul &amp; saisie des indicateurs'!E23)</f>
        <v>0</v>
      </c>
    </row>
    <row r="28" spans="1:5">
      <c r="A28" s="3" t="s">
        <v>125</v>
      </c>
      <c r="B28" s="8">
        <f>IF('Calcul &amp; saisie des indicateurs'!B38="calcul",0,'Calcul &amp; saisie des indicateurs'!B38)</f>
        <v>0</v>
      </c>
      <c r="C28" s="8">
        <f>IF('Calcul &amp; saisie des indicateurs'!C38="calcul",0,'Calcul &amp; saisie des indicateurs'!C38)</f>
        <v>0</v>
      </c>
      <c r="D28" s="8">
        <f>IF('Calcul &amp; saisie des indicateurs'!D38="calcul",0,'Calcul &amp; saisie des indicateurs'!D38)</f>
        <v>0</v>
      </c>
      <c r="E28" s="8">
        <f>IF('Calcul &amp; saisie des indicateurs'!E38="calcul",0,'Calcul &amp; saisie des indicateurs'!E38)</f>
        <v>0</v>
      </c>
    </row>
    <row r="29" spans="1:5">
      <c r="A29" s="3" t="s">
        <v>80</v>
      </c>
      <c r="B29" s="8">
        <f>'Calcul &amp; saisie des indicateurs'!B63</f>
        <v>0</v>
      </c>
      <c r="C29" s="8">
        <f>B29</f>
        <v>0</v>
      </c>
      <c r="D29" s="8">
        <f>'Calcul &amp; saisie des indicateurs'!C63</f>
        <v>0</v>
      </c>
      <c r="E29" s="8">
        <f>D29</f>
        <v>0</v>
      </c>
    </row>
    <row r="31" spans="1:5">
      <c r="A31" s="33" t="s">
        <v>119</v>
      </c>
      <c r="B31" s="85">
        <f>COUNTIF(B25:B29,"&lt;2,1")</f>
        <v>5</v>
      </c>
      <c r="C31" s="85">
        <f t="shared" ref="C31:E31" si="3">COUNTIF(C25:C29,"&lt;2,1")</f>
        <v>5</v>
      </c>
      <c r="D31" s="85">
        <f t="shared" si="3"/>
        <v>5</v>
      </c>
      <c r="E31" s="85">
        <f t="shared" si="3"/>
        <v>5</v>
      </c>
    </row>
    <row r="32" spans="1:5">
      <c r="A32" s="34" t="s">
        <v>120</v>
      </c>
      <c r="B32" s="85">
        <f>COUNTIF(B25:B29,"&gt;2,1")-B33</f>
        <v>0</v>
      </c>
      <c r="C32" s="85">
        <f t="shared" ref="C32" si="4">COUNTIF(C25:C29,"&gt;2,1")-C33</f>
        <v>0</v>
      </c>
      <c r="D32" s="85">
        <f t="shared" ref="D32" si="5">COUNTIF(D25:D29,"&gt;2,1")-D33</f>
        <v>0</v>
      </c>
      <c r="E32" s="85">
        <f t="shared" ref="E32" si="6">COUNTIF(E25:E29,"&gt;2,1")-E33</f>
        <v>0</v>
      </c>
    </row>
    <row r="33" spans="1:5">
      <c r="A33" s="35" t="s">
        <v>121</v>
      </c>
      <c r="B33" s="85">
        <f>COUNTIF(B25:B29,"&gt;3,6")</f>
        <v>0</v>
      </c>
      <c r="C33" s="85">
        <f t="shared" ref="C33:E33" si="7">COUNTIF(C25:C29,"&gt;3,6")</f>
        <v>0</v>
      </c>
      <c r="D33" s="85">
        <f t="shared" si="7"/>
        <v>0</v>
      </c>
      <c r="E33" s="85">
        <f t="shared" si="7"/>
        <v>0</v>
      </c>
    </row>
    <row r="38" spans="1:5" ht="18.75">
      <c r="A38" s="31" t="s">
        <v>126</v>
      </c>
    </row>
    <row r="39" spans="1:5">
      <c r="B39" s="99" t="s">
        <v>35</v>
      </c>
      <c r="C39" s="99"/>
      <c r="D39" s="99" t="s">
        <v>36</v>
      </c>
      <c r="E39" s="99"/>
    </row>
    <row r="40" spans="1:5">
      <c r="B40" s="86" t="s">
        <v>37</v>
      </c>
      <c r="C40" s="86" t="s">
        <v>38</v>
      </c>
      <c r="D40" s="86" t="s">
        <v>37</v>
      </c>
      <c r="E40" s="86" t="s">
        <v>38</v>
      </c>
    </row>
    <row r="41" spans="1:5">
      <c r="A41" s="3" t="s">
        <v>127</v>
      </c>
      <c r="B41" s="8">
        <f>'Calcul &amp; saisie des indicateurs'!B14</f>
        <v>0</v>
      </c>
      <c r="C41" s="83">
        <f>IF('Calcul &amp; saisie des indicateurs'!C14=" ",0,'Calcul &amp; saisie des indicateurs'!C14)</f>
        <v>0</v>
      </c>
      <c r="D41" s="8">
        <f>'Calcul &amp; saisie des indicateurs'!D14</f>
        <v>0</v>
      </c>
      <c r="E41" s="83">
        <f>IF('Calcul &amp; saisie des indicateurs'!E14=" ",0,'Calcul &amp; saisie des indicateurs'!E14)</f>
        <v>0</v>
      </c>
    </row>
    <row r="42" spans="1:5">
      <c r="A42" s="3" t="s">
        <v>128</v>
      </c>
      <c r="B42" s="8">
        <f>'Calcul &amp; saisie des indicateurs'!B17</f>
        <v>0</v>
      </c>
      <c r="C42" s="83">
        <f>IF('Calcul &amp; saisie des indicateurs'!C17=" ",0,'Calcul &amp; saisie des indicateurs'!C17)</f>
        <v>0</v>
      </c>
      <c r="D42" s="8">
        <f>'Calcul &amp; saisie des indicateurs'!D17</f>
        <v>0</v>
      </c>
      <c r="E42" s="83">
        <f>IF('Calcul &amp; saisie des indicateurs'!E17=" ",0,'Calcul &amp; saisie des indicateurs'!E17)</f>
        <v>0</v>
      </c>
    </row>
    <row r="43" spans="1:5">
      <c r="A43" s="3" t="s">
        <v>129</v>
      </c>
      <c r="B43" s="8">
        <f>'Calcul &amp; saisie des indicateurs'!B25</f>
        <v>0</v>
      </c>
      <c r="C43" s="8">
        <f>'Calcul &amp; saisie des indicateurs'!C25</f>
        <v>0</v>
      </c>
      <c r="D43" s="8">
        <f>'Calcul &amp; saisie des indicateurs'!D25</f>
        <v>0</v>
      </c>
      <c r="E43" s="8">
        <f>'Calcul &amp; saisie des indicateurs'!E25</f>
        <v>0</v>
      </c>
    </row>
    <row r="44" spans="1:5">
      <c r="A44" s="3" t="s">
        <v>130</v>
      </c>
      <c r="B44" s="8">
        <f>'Calcul &amp; saisie des indicateurs'!B26</f>
        <v>0</v>
      </c>
      <c r="C44" s="8">
        <f>'Calcul &amp; saisie des indicateurs'!C26</f>
        <v>0</v>
      </c>
      <c r="D44" s="8">
        <f>'Calcul &amp; saisie des indicateurs'!D26</f>
        <v>0</v>
      </c>
      <c r="E44" s="8">
        <f>'Calcul &amp; saisie des indicateurs'!E26</f>
        <v>0</v>
      </c>
    </row>
    <row r="45" spans="1:5">
      <c r="A45" s="3" t="s">
        <v>131</v>
      </c>
      <c r="B45" s="8">
        <f>'Calcul &amp; saisie des indicateurs'!$B$99</f>
        <v>0</v>
      </c>
      <c r="C45" s="8">
        <f>B45</f>
        <v>0</v>
      </c>
      <c r="D45" s="8">
        <f>'Calcul &amp; saisie des indicateurs'!C99</f>
        <v>0</v>
      </c>
      <c r="E45" s="8">
        <f>D45</f>
        <v>0</v>
      </c>
    </row>
    <row r="47" spans="1:5">
      <c r="A47" s="33" t="s">
        <v>119</v>
      </c>
      <c r="B47" s="85">
        <f>COUNTIF(B41:B45,"&lt;2,1")</f>
        <v>5</v>
      </c>
      <c r="C47" s="85">
        <f t="shared" ref="C47:E47" si="8">COUNTIF(C41:C45,"&lt;2,1")</f>
        <v>5</v>
      </c>
      <c r="D47" s="85">
        <f t="shared" si="8"/>
        <v>5</v>
      </c>
      <c r="E47" s="85">
        <f t="shared" si="8"/>
        <v>5</v>
      </c>
    </row>
    <row r="48" spans="1:5">
      <c r="A48" s="34" t="s">
        <v>120</v>
      </c>
      <c r="B48" s="85">
        <f>COUNTIF(B41:B45,"&gt;2,1")-B49</f>
        <v>0</v>
      </c>
      <c r="C48" s="85">
        <f t="shared" ref="C48" si="9">COUNTIF(C41:C45,"&gt;2,1")-C49</f>
        <v>0</v>
      </c>
      <c r="D48" s="85">
        <f t="shared" ref="D48" si="10">COUNTIF(D41:D45,"&gt;2,1")-D49</f>
        <v>0</v>
      </c>
      <c r="E48" s="85">
        <f t="shared" ref="E48" si="11">COUNTIF(E41:E45,"&gt;2,1")-E49</f>
        <v>0</v>
      </c>
    </row>
    <row r="49" spans="1:5">
      <c r="A49" s="35" t="s">
        <v>121</v>
      </c>
      <c r="B49" s="85">
        <f>COUNTIF(B41:B45,"&gt;3,6")</f>
        <v>0</v>
      </c>
      <c r="C49" s="85">
        <f t="shared" ref="C49:E49" si="12">COUNTIF(C41:C45,"&gt;3,6")</f>
        <v>0</v>
      </c>
      <c r="D49" s="85">
        <f t="shared" si="12"/>
        <v>0</v>
      </c>
      <c r="E49" s="85">
        <f t="shared" si="12"/>
        <v>0</v>
      </c>
    </row>
  </sheetData>
  <mergeCells count="8">
    <mergeCell ref="B39:C39"/>
    <mergeCell ref="D39:E39"/>
    <mergeCell ref="A2:F2"/>
    <mergeCell ref="A1:Q1"/>
    <mergeCell ref="B5:C5"/>
    <mergeCell ref="D5:E5"/>
    <mergeCell ref="B23:C23"/>
    <mergeCell ref="D23:E23"/>
  </mergeCells>
  <conditionalFormatting sqref="B7:E11">
    <cfRule type="cellIs" dxfId="23" priority="29" operator="between">
      <formula>3.6</formula>
      <formula>5</formula>
    </cfRule>
    <cfRule type="cellIs" dxfId="22" priority="30" operator="between">
      <formula>2.1</formula>
      <formula>3.5</formula>
    </cfRule>
    <cfRule type="cellIs" dxfId="21" priority="31" operator="between">
      <formula>1</formula>
      <formula>2</formula>
    </cfRule>
    <cfRule type="colorScale" priority="32">
      <colorScale>
        <cfvo type="min"/>
        <cfvo type="percentile" val="50"/>
        <cfvo type="max"/>
        <color rgb="FFF8696B"/>
        <color rgb="FFFFEB84"/>
        <color rgb="FF63BE7B"/>
      </colorScale>
    </cfRule>
  </conditionalFormatting>
  <conditionalFormatting sqref="B25:B26 D25:D26 B27:E29">
    <cfRule type="cellIs" dxfId="20" priority="25" operator="between">
      <formula>3.6</formula>
      <formula>5</formula>
    </cfRule>
    <cfRule type="cellIs" dxfId="19" priority="26" operator="between">
      <formula>2.1</formula>
      <formula>3.5</formula>
    </cfRule>
    <cfRule type="cellIs" dxfId="18" priority="27" operator="between">
      <formula>1</formula>
      <formula>2</formula>
    </cfRule>
    <cfRule type="colorScale" priority="28">
      <colorScale>
        <cfvo type="min"/>
        <cfvo type="percentile" val="50"/>
        <cfvo type="max"/>
        <color rgb="FFF8696B"/>
        <color rgb="FFFFEB84"/>
        <color rgb="FF63BE7B"/>
      </colorScale>
    </cfRule>
  </conditionalFormatting>
  <conditionalFormatting sqref="B43:E45 B41:B42 D41:D42">
    <cfRule type="cellIs" dxfId="17" priority="21" operator="between">
      <formula>3.6</formula>
      <formula>5</formula>
    </cfRule>
    <cfRule type="cellIs" dxfId="16" priority="22" operator="between">
      <formula>2.1</formula>
      <formula>3.5</formula>
    </cfRule>
    <cfRule type="cellIs" dxfId="15" priority="23" operator="between">
      <formula>1</formula>
      <formula>2</formula>
    </cfRule>
    <cfRule type="colorScale" priority="24">
      <colorScale>
        <cfvo type="min"/>
        <cfvo type="percentile" val="50"/>
        <cfvo type="max"/>
        <color rgb="FFF8696B"/>
        <color rgb="FFFFEB84"/>
        <color rgb="FF63BE7B"/>
      </colorScale>
    </cfRule>
  </conditionalFormatting>
  <conditionalFormatting sqref="C25:C26">
    <cfRule type="cellIs" dxfId="14" priority="17" operator="between">
      <formula>3.6</formula>
      <formula>5</formula>
    </cfRule>
    <cfRule type="cellIs" dxfId="13" priority="18" operator="between">
      <formula>2.1</formula>
      <formula>3.5</formula>
    </cfRule>
    <cfRule type="cellIs" dxfId="12" priority="19" operator="between">
      <formula>1</formula>
      <formula>2</formula>
    </cfRule>
    <cfRule type="colorScale" priority="20">
      <colorScale>
        <cfvo type="min"/>
        <cfvo type="percentile" val="50"/>
        <cfvo type="max"/>
        <color rgb="FFF8696B"/>
        <color rgb="FFFFEB84"/>
        <color rgb="FF63BE7B"/>
      </colorScale>
    </cfRule>
  </conditionalFormatting>
  <conditionalFormatting sqref="E25:E26">
    <cfRule type="cellIs" dxfId="11" priority="13" operator="between">
      <formula>3.6</formula>
      <formula>5</formula>
    </cfRule>
    <cfRule type="cellIs" dxfId="10" priority="14" operator="between">
      <formula>2.1</formula>
      <formula>3.5</formula>
    </cfRule>
    <cfRule type="cellIs" dxfId="9" priority="15" operator="between">
      <formula>1</formula>
      <formula>2</formula>
    </cfRule>
    <cfRule type="colorScale" priority="16">
      <colorScale>
        <cfvo type="min"/>
        <cfvo type="percentile" val="50"/>
        <cfvo type="max"/>
        <color rgb="FFF8696B"/>
        <color rgb="FFFFEB84"/>
        <color rgb="FF63BE7B"/>
      </colorScale>
    </cfRule>
  </conditionalFormatting>
  <conditionalFormatting sqref="C41:C42">
    <cfRule type="cellIs" dxfId="8" priority="9" operator="between">
      <formula>3.6</formula>
      <formula>5</formula>
    </cfRule>
    <cfRule type="cellIs" dxfId="7" priority="10" operator="between">
      <formula>2.1</formula>
      <formula>3.5</formula>
    </cfRule>
    <cfRule type="cellIs" dxfId="6" priority="11" operator="between">
      <formula>1</formula>
      <formula>2</formula>
    </cfRule>
    <cfRule type="colorScale" priority="12">
      <colorScale>
        <cfvo type="min"/>
        <cfvo type="percentile" val="50"/>
        <cfvo type="max"/>
        <color rgb="FFF8696B"/>
        <color rgb="FFFFEB84"/>
        <color rgb="FF63BE7B"/>
      </colorScale>
    </cfRule>
  </conditionalFormatting>
  <conditionalFormatting sqref="E41">
    <cfRule type="cellIs" dxfId="5" priority="5" operator="between">
      <formula>3.6</formula>
      <formula>5</formula>
    </cfRule>
    <cfRule type="cellIs" dxfId="4" priority="6" operator="between">
      <formula>2.1</formula>
      <formula>3.5</formula>
    </cfRule>
    <cfRule type="cellIs" dxfId="3" priority="7" operator="between">
      <formula>1</formula>
      <formula>2</formula>
    </cfRule>
    <cfRule type="colorScale" priority="8">
      <colorScale>
        <cfvo type="min"/>
        <cfvo type="percentile" val="50"/>
        <cfvo type="max"/>
        <color rgb="FFF8696B"/>
        <color rgb="FFFFEB84"/>
        <color rgb="FF63BE7B"/>
      </colorScale>
    </cfRule>
  </conditionalFormatting>
  <conditionalFormatting sqref="E42">
    <cfRule type="cellIs" dxfId="2" priority="1" operator="between">
      <formula>3.6</formula>
      <formula>5</formula>
    </cfRule>
    <cfRule type="cellIs" dxfId="1" priority="2" operator="between">
      <formula>2.1</formula>
      <formula>3.5</formula>
    </cfRule>
    <cfRule type="cellIs" dxfId="0" priority="3" operator="between">
      <formula>1</formula>
      <formula>2</formula>
    </cfRule>
    <cfRule type="colorScale" priority="4">
      <colorScale>
        <cfvo type="min"/>
        <cfvo type="percentile" val="50"/>
        <cfvo type="max"/>
        <color rgb="FFF8696B"/>
        <color rgb="FFFFEB84"/>
        <color rgb="FF63BE7B"/>
      </colorScale>
    </cfRule>
  </conditionalFormatting>
  <pageMargins left="0.7" right="0.7" top="0.75" bottom="0.75" header="0.3" footer="0.3"/>
  <pageSetup paperSize="9"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C59540-0DB7-484E-8FC5-9275392DE716}">
  <sheetPr>
    <tabColor theme="7" tint="0.59999389629810485"/>
  </sheetPr>
  <dimension ref="A1:T25"/>
  <sheetViews>
    <sheetView workbookViewId="0">
      <selection activeCell="G10" sqref="G10"/>
    </sheetView>
  </sheetViews>
  <sheetFormatPr defaultColWidth="11.42578125" defaultRowHeight="15"/>
  <cols>
    <col min="2" max="2" width="77" customWidth="1"/>
    <col min="3" max="3" width="70.5703125" customWidth="1"/>
  </cols>
  <sheetData>
    <row r="1" spans="1:20" ht="18.75">
      <c r="A1" s="126" t="s">
        <v>132</v>
      </c>
      <c r="B1" s="126"/>
      <c r="C1" s="126"/>
      <c r="D1" s="48"/>
      <c r="E1" s="48"/>
      <c r="F1" s="48"/>
      <c r="G1" s="48"/>
      <c r="H1" s="48"/>
      <c r="I1" s="48"/>
      <c r="J1" s="48"/>
      <c r="K1" s="48"/>
      <c r="L1" s="48"/>
      <c r="M1" s="48"/>
      <c r="N1" s="48"/>
      <c r="O1" s="48"/>
      <c r="P1" s="48"/>
      <c r="Q1" s="48"/>
      <c r="R1" s="32"/>
      <c r="S1" s="32"/>
      <c r="T1" s="32"/>
    </row>
    <row r="2" spans="1:20" ht="19.5" thickBot="1">
      <c r="A2" s="41"/>
      <c r="D2" s="32"/>
      <c r="E2" s="32"/>
      <c r="F2" s="32"/>
      <c r="G2" s="32"/>
      <c r="H2" s="32"/>
      <c r="I2" s="32"/>
      <c r="J2" s="32"/>
      <c r="K2" s="32"/>
      <c r="L2" s="32"/>
      <c r="M2" s="32"/>
      <c r="N2" s="32"/>
      <c r="O2" s="32"/>
      <c r="P2" s="32"/>
      <c r="Q2" s="32"/>
      <c r="R2" s="32"/>
      <c r="S2" s="32"/>
      <c r="T2" s="32"/>
    </row>
    <row r="3" spans="1:20" ht="15.75" thickBot="1">
      <c r="A3" s="49"/>
      <c r="B3" s="53" t="s">
        <v>133</v>
      </c>
      <c r="C3" s="53" t="s">
        <v>134</v>
      </c>
      <c r="D3" s="32"/>
      <c r="E3" s="32"/>
      <c r="F3" s="32"/>
      <c r="G3" s="32"/>
      <c r="H3" s="32"/>
      <c r="I3" s="32"/>
      <c r="J3" s="32"/>
      <c r="K3" s="32"/>
      <c r="L3" s="32"/>
      <c r="M3" s="32"/>
      <c r="N3" s="32"/>
      <c r="O3" s="32"/>
      <c r="P3" s="32"/>
      <c r="Q3" s="32"/>
      <c r="R3" s="32"/>
      <c r="S3" s="32"/>
      <c r="T3" s="32"/>
    </row>
    <row r="4" spans="1:20" ht="15.75" thickBot="1">
      <c r="A4" s="138" t="s">
        <v>135</v>
      </c>
      <c r="B4" s="139"/>
      <c r="C4" s="140"/>
    </row>
    <row r="5" spans="1:20">
      <c r="A5" s="141" t="s">
        <v>136</v>
      </c>
      <c r="B5" s="50" t="s">
        <v>137</v>
      </c>
      <c r="C5" s="143" t="s">
        <v>138</v>
      </c>
    </row>
    <row r="6" spans="1:20" ht="15.75" thickBot="1">
      <c r="A6" s="142"/>
      <c r="B6" s="51" t="s">
        <v>139</v>
      </c>
      <c r="C6" s="144"/>
    </row>
    <row r="7" spans="1:20" ht="20.25" customHeight="1">
      <c r="A7" s="141" t="s">
        <v>140</v>
      </c>
      <c r="B7" s="143" t="s">
        <v>141</v>
      </c>
      <c r="C7" s="147" t="s">
        <v>142</v>
      </c>
    </row>
    <row r="8" spans="1:20" ht="6.75" customHeight="1" thickBot="1">
      <c r="A8" s="142"/>
      <c r="B8" s="144"/>
      <c r="C8" s="148"/>
    </row>
    <row r="9" spans="1:20" ht="21.75" customHeight="1">
      <c r="A9" s="141" t="s">
        <v>143</v>
      </c>
      <c r="B9" s="52" t="s">
        <v>144</v>
      </c>
      <c r="C9" s="148"/>
    </row>
    <row r="10" spans="1:20" ht="36">
      <c r="A10" s="145"/>
      <c r="B10" s="50" t="s">
        <v>145</v>
      </c>
      <c r="C10" s="148"/>
    </row>
    <row r="11" spans="1:20" ht="15.75" thickBot="1">
      <c r="A11" s="142"/>
      <c r="B11" s="51" t="s">
        <v>146</v>
      </c>
      <c r="C11" s="149"/>
    </row>
    <row r="12" spans="1:20" ht="15.75" customHeight="1" thickBot="1">
      <c r="A12" s="135" t="s">
        <v>147</v>
      </c>
      <c r="B12" s="136"/>
      <c r="C12" s="137"/>
    </row>
    <row r="13" spans="1:20">
      <c r="A13" s="141" t="s">
        <v>136</v>
      </c>
      <c r="B13" s="50" t="s">
        <v>148</v>
      </c>
      <c r="C13" s="143" t="s">
        <v>149</v>
      </c>
    </row>
    <row r="14" spans="1:20" ht="24.75" thickBot="1">
      <c r="A14" s="142"/>
      <c r="B14" s="51" t="s">
        <v>150</v>
      </c>
      <c r="C14" s="144"/>
    </row>
    <row r="15" spans="1:20">
      <c r="A15" s="141" t="s">
        <v>140</v>
      </c>
      <c r="B15" s="143" t="s">
        <v>151</v>
      </c>
      <c r="C15" s="147" t="s">
        <v>152</v>
      </c>
    </row>
    <row r="16" spans="1:20">
      <c r="A16" s="145"/>
      <c r="B16" s="146"/>
      <c r="C16" s="148"/>
    </row>
    <row r="17" spans="1:3" ht="15.75" thickBot="1">
      <c r="A17" s="142"/>
      <c r="B17" s="144"/>
      <c r="C17" s="148"/>
    </row>
    <row r="18" spans="1:3" ht="24">
      <c r="A18" s="141" t="s">
        <v>143</v>
      </c>
      <c r="B18" s="50" t="s">
        <v>153</v>
      </c>
      <c r="C18" s="148"/>
    </row>
    <row r="19" spans="1:3" ht="24.75" thickBot="1">
      <c r="A19" s="142"/>
      <c r="B19" s="51" t="s">
        <v>154</v>
      </c>
      <c r="C19" s="149"/>
    </row>
    <row r="20" spans="1:3" ht="15.75" customHeight="1" thickBot="1">
      <c r="A20" s="135" t="s">
        <v>155</v>
      </c>
      <c r="B20" s="136"/>
      <c r="C20" s="137"/>
    </row>
    <row r="21" spans="1:3" ht="24.75" thickBot="1">
      <c r="A21" s="92" t="s">
        <v>136</v>
      </c>
      <c r="B21" s="51" t="s">
        <v>156</v>
      </c>
      <c r="C21" s="51" t="s">
        <v>157</v>
      </c>
    </row>
    <row r="22" spans="1:3">
      <c r="A22" s="141" t="s">
        <v>158</v>
      </c>
      <c r="B22" s="143" t="s">
        <v>159</v>
      </c>
      <c r="C22" s="147" t="s">
        <v>160</v>
      </c>
    </row>
    <row r="23" spans="1:3">
      <c r="A23" s="145"/>
      <c r="B23" s="146"/>
      <c r="C23" s="148"/>
    </row>
    <row r="24" spans="1:3" ht="15.75" thickBot="1">
      <c r="A24" s="142"/>
      <c r="B24" s="144"/>
      <c r="C24" s="148"/>
    </row>
    <row r="25" spans="1:3" ht="24.75" thickBot="1">
      <c r="A25" s="92" t="s">
        <v>143</v>
      </c>
      <c r="B25" s="51" t="s">
        <v>161</v>
      </c>
      <c r="C25" s="149"/>
    </row>
  </sheetData>
  <mergeCells count="19">
    <mergeCell ref="A22:A24"/>
    <mergeCell ref="B22:B24"/>
    <mergeCell ref="C7:C11"/>
    <mergeCell ref="C15:C19"/>
    <mergeCell ref="C22:C25"/>
    <mergeCell ref="A12:C12"/>
    <mergeCell ref="A13:A14"/>
    <mergeCell ref="C13:C14"/>
    <mergeCell ref="A15:A17"/>
    <mergeCell ref="B15:B17"/>
    <mergeCell ref="A18:A19"/>
    <mergeCell ref="A7:A8"/>
    <mergeCell ref="B7:B8"/>
    <mergeCell ref="A9:A11"/>
    <mergeCell ref="A1:C1"/>
    <mergeCell ref="A20:C20"/>
    <mergeCell ref="A4:C4"/>
    <mergeCell ref="A5:A6"/>
    <mergeCell ref="C5:C6"/>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299FBD-1BAA-4328-87C1-D67F5EEF14EE}">
  <dimension ref="A1:U53"/>
  <sheetViews>
    <sheetView showGridLines="0" tabSelected="1" workbookViewId="0">
      <selection activeCell="I21" sqref="I21"/>
    </sheetView>
  </sheetViews>
  <sheetFormatPr defaultColWidth="11.42578125" defaultRowHeight="15"/>
  <cols>
    <col min="1" max="1" width="8.28515625" customWidth="1"/>
    <col min="2" max="2" width="12.85546875" customWidth="1"/>
    <col min="3" max="3" width="9.7109375" customWidth="1"/>
    <col min="4" max="4" width="10.28515625" customWidth="1"/>
    <col min="5" max="5" width="13.42578125" customWidth="1"/>
    <col min="6" max="6" width="9.85546875" customWidth="1"/>
    <col min="7" max="7" width="11.42578125" customWidth="1"/>
    <col min="8" max="8" width="9.85546875" customWidth="1"/>
    <col min="9" max="9" width="13.140625" customWidth="1"/>
    <col min="10" max="10" width="10.7109375" customWidth="1"/>
    <col min="11" max="11" width="2.85546875" customWidth="1"/>
    <col min="12" max="12" width="9.85546875" customWidth="1"/>
    <col min="13" max="13" width="12.85546875" customWidth="1"/>
    <col min="14" max="14" width="9.28515625" customWidth="1"/>
    <col min="15" max="15" width="9.7109375" customWidth="1"/>
    <col min="16" max="16" width="10.140625" customWidth="1"/>
    <col min="17" max="17" width="10" customWidth="1"/>
    <col min="18" max="18" width="10.140625" customWidth="1"/>
    <col min="19" max="19" width="9.140625" customWidth="1"/>
    <col min="21" max="21" width="10.28515625" customWidth="1"/>
  </cols>
  <sheetData>
    <row r="1" spans="1:21" ht="21">
      <c r="A1" s="150" t="s">
        <v>162</v>
      </c>
      <c r="B1" s="150"/>
      <c r="C1" s="150"/>
      <c r="D1" s="150"/>
      <c r="E1" s="150"/>
      <c r="F1" s="150"/>
      <c r="G1" s="150"/>
      <c r="H1" s="150"/>
      <c r="I1" s="150"/>
      <c r="J1" s="150"/>
      <c r="K1" s="150"/>
      <c r="L1" s="150"/>
      <c r="M1" s="150"/>
      <c r="N1" s="150"/>
      <c r="O1" s="150"/>
      <c r="P1" s="150"/>
      <c r="Q1" s="150"/>
      <c r="R1" s="150"/>
      <c r="S1" s="150"/>
      <c r="T1" s="150"/>
    </row>
    <row r="2" spans="1:21">
      <c r="A2" s="54" t="s">
        <v>163</v>
      </c>
    </row>
    <row r="4" spans="1:21">
      <c r="A4" s="7" t="s">
        <v>164</v>
      </c>
    </row>
    <row r="5" spans="1:21">
      <c r="A5" s="7"/>
    </row>
    <row r="6" spans="1:21">
      <c r="B6" s="116" t="s">
        <v>18</v>
      </c>
      <c r="C6" s="116"/>
      <c r="D6" s="116"/>
      <c r="E6" s="116"/>
      <c r="F6" s="116"/>
      <c r="G6" s="116"/>
      <c r="H6" s="116"/>
      <c r="I6" s="116"/>
      <c r="J6" s="116"/>
      <c r="M6" s="116" t="s">
        <v>19</v>
      </c>
      <c r="N6" s="116"/>
      <c r="O6" s="116"/>
      <c r="P6" s="116"/>
      <c r="Q6" s="116"/>
      <c r="R6" s="116"/>
      <c r="S6" s="116"/>
      <c r="T6" s="116"/>
      <c r="U6" s="116"/>
    </row>
    <row r="7" spans="1:21" ht="29.25" customHeight="1">
      <c r="A7" s="155"/>
      <c r="B7" s="157" t="s">
        <v>165</v>
      </c>
      <c r="C7" s="159" t="s">
        <v>166</v>
      </c>
      <c r="D7" s="159"/>
      <c r="E7" s="159" t="s">
        <v>167</v>
      </c>
      <c r="F7" s="159"/>
      <c r="G7" s="159" t="s">
        <v>168</v>
      </c>
      <c r="H7" s="159"/>
      <c r="I7" s="159" t="s">
        <v>169</v>
      </c>
      <c r="J7" s="151" t="s">
        <v>170</v>
      </c>
      <c r="L7" s="155"/>
      <c r="M7" s="158" t="s">
        <v>165</v>
      </c>
      <c r="N7" s="151" t="s">
        <v>166</v>
      </c>
      <c r="O7" s="151"/>
      <c r="P7" s="151" t="s">
        <v>171</v>
      </c>
      <c r="Q7" s="151"/>
      <c r="R7" s="151" t="s">
        <v>168</v>
      </c>
      <c r="S7" s="151"/>
      <c r="T7" s="151" t="s">
        <v>169</v>
      </c>
      <c r="U7" s="151" t="s">
        <v>170</v>
      </c>
    </row>
    <row r="8" spans="1:21">
      <c r="A8" s="156"/>
      <c r="B8" s="158"/>
      <c r="C8" s="94" t="s">
        <v>172</v>
      </c>
      <c r="D8" s="94" t="s">
        <v>173</v>
      </c>
      <c r="E8" s="94" t="s">
        <v>172</v>
      </c>
      <c r="F8" s="94" t="s">
        <v>173</v>
      </c>
      <c r="G8" s="94" t="s">
        <v>172</v>
      </c>
      <c r="H8" s="94" t="s">
        <v>173</v>
      </c>
      <c r="I8" s="151"/>
      <c r="J8" s="151"/>
      <c r="L8" s="156"/>
      <c r="M8" s="158"/>
      <c r="N8" s="94" t="s">
        <v>172</v>
      </c>
      <c r="O8" s="94" t="s">
        <v>173</v>
      </c>
      <c r="P8" s="94" t="s">
        <v>172</v>
      </c>
      <c r="Q8" s="94" t="s">
        <v>173</v>
      </c>
      <c r="R8" s="94" t="s">
        <v>172</v>
      </c>
      <c r="S8" s="94" t="s">
        <v>173</v>
      </c>
      <c r="T8" s="151"/>
      <c r="U8" s="151"/>
    </row>
    <row r="9" spans="1:21">
      <c r="A9" s="96">
        <v>1</v>
      </c>
      <c r="B9" s="160">
        <v>43918</v>
      </c>
      <c r="C9" s="60"/>
      <c r="D9" s="60"/>
      <c r="E9" s="95" t="str">
        <f>IF(C9=0,"calcul",C9-0.249)</f>
        <v>calcul</v>
      </c>
      <c r="F9" s="95" t="str">
        <f>IF(D9=0,"calcul",D9-0.249)</f>
        <v>calcul</v>
      </c>
      <c r="G9" s="23"/>
      <c r="H9" s="23"/>
      <c r="I9" s="161">
        <v>44011</v>
      </c>
      <c r="J9" s="152">
        <f>I9-B9</f>
        <v>93</v>
      </c>
      <c r="L9" s="96">
        <v>1</v>
      </c>
      <c r="M9" s="164"/>
      <c r="N9" s="23"/>
      <c r="O9" s="23"/>
      <c r="P9" s="95" t="str">
        <f>IF(N9=0,"calcul",N9-0.14)</f>
        <v>calcul</v>
      </c>
      <c r="Q9" s="95" t="str">
        <f>IF(O9=0,"calcul",O9-0.14)</f>
        <v>calcul</v>
      </c>
      <c r="R9" s="23"/>
      <c r="S9" s="23"/>
      <c r="T9" s="164"/>
      <c r="U9" s="152">
        <f>T9-M9</f>
        <v>0</v>
      </c>
    </row>
    <row r="10" spans="1:21">
      <c r="A10" s="94">
        <v>2</v>
      </c>
      <c r="B10" s="160"/>
      <c r="C10" s="60"/>
      <c r="D10" s="60"/>
      <c r="E10" s="95" t="str">
        <f t="shared" ref="E10:F11" si="0">IF(C10=0,"calcul",C10-0.249)</f>
        <v>calcul</v>
      </c>
      <c r="F10" s="95" t="str">
        <f t="shared" si="0"/>
        <v>calcul</v>
      </c>
      <c r="G10" s="23"/>
      <c r="H10" s="23"/>
      <c r="I10" s="162"/>
      <c r="J10" s="152"/>
      <c r="L10" s="94">
        <v>2</v>
      </c>
      <c r="M10" s="165"/>
      <c r="N10" s="23"/>
      <c r="O10" s="23"/>
      <c r="P10" s="95" t="str">
        <f t="shared" ref="P10:P11" si="1">IF(N10=0,"calcul",N10-0.14)</f>
        <v>calcul</v>
      </c>
      <c r="Q10" s="95" t="str">
        <f t="shared" ref="Q10:Q11" si="2">IF(O10=0,"calcul",O10-0.14)</f>
        <v>calcul</v>
      </c>
      <c r="R10" s="23"/>
      <c r="S10" s="23"/>
      <c r="T10" s="165"/>
      <c r="U10" s="152"/>
    </row>
    <row r="11" spans="1:21">
      <c r="A11" s="94">
        <v>3</v>
      </c>
      <c r="B11" s="160"/>
      <c r="C11" s="60"/>
      <c r="D11" s="60"/>
      <c r="E11" s="95" t="str">
        <f t="shared" si="0"/>
        <v>calcul</v>
      </c>
      <c r="F11" s="95" t="str">
        <f t="shared" si="0"/>
        <v>calcul</v>
      </c>
      <c r="G11" s="23"/>
      <c r="H11" s="23"/>
      <c r="I11" s="163"/>
      <c r="J11" s="152"/>
      <c r="L11" s="94">
        <v>3</v>
      </c>
      <c r="M11" s="166"/>
      <c r="N11" s="23"/>
      <c r="O11" s="23"/>
      <c r="P11" s="95" t="str">
        <f t="shared" si="1"/>
        <v>calcul</v>
      </c>
      <c r="Q11" s="95" t="str">
        <f t="shared" si="2"/>
        <v>calcul</v>
      </c>
      <c r="R11" s="23"/>
      <c r="S11" s="23"/>
      <c r="T11" s="166"/>
      <c r="U11" s="152"/>
    </row>
    <row r="12" spans="1:21">
      <c r="B12" s="59"/>
      <c r="C12" s="59"/>
      <c r="D12" s="58" t="s">
        <v>55</v>
      </c>
      <c r="E12" s="61" t="str">
        <f>IF(E9="calcul","calcul",AVERAGE(E9:E11))</f>
        <v>calcul</v>
      </c>
      <c r="F12" s="61" t="str">
        <f>IF(F9="calcul","calcul",AVERAGE(F9:F11))</f>
        <v>calcul</v>
      </c>
      <c r="G12" s="61" t="str">
        <f t="shared" ref="G12:H12" si="3">IF(G9=0,"calcul",AVERAGE(G9:G11))</f>
        <v>calcul</v>
      </c>
      <c r="H12" s="61" t="str">
        <f t="shared" si="3"/>
        <v>calcul</v>
      </c>
      <c r="M12" s="59"/>
      <c r="N12" s="59"/>
      <c r="O12" s="58" t="s">
        <v>55</v>
      </c>
      <c r="P12" s="58" t="str">
        <f>IF(P9="calcul","calcul",AVERAGE(P9:P11))</f>
        <v>calcul</v>
      </c>
      <c r="Q12" s="58" t="str">
        <f>IF(Q9="calcul","calcul",AVERAGE(Q9:Q11))</f>
        <v>calcul</v>
      </c>
      <c r="R12" s="58" t="str">
        <f t="shared" ref="R12" si="4">IF(R9=0,"calcul",AVERAGE(R9:R11))</f>
        <v>calcul</v>
      </c>
      <c r="S12" s="58" t="str">
        <f t="shared" ref="S12" si="5">IF(S9=0,"calcul",AVERAGE(S9:S11))</f>
        <v>calcul</v>
      </c>
    </row>
    <row r="14" spans="1:21">
      <c r="A14" s="5" t="s">
        <v>174</v>
      </c>
    </row>
    <row r="16" spans="1:21" ht="21.75" customHeight="1">
      <c r="A16" s="55"/>
      <c r="B16" s="153" t="s">
        <v>175</v>
      </c>
      <c r="C16" s="154"/>
      <c r="D16" s="151" t="s">
        <v>176</v>
      </c>
      <c r="E16" s="151"/>
    </row>
    <row r="17" spans="1:20">
      <c r="A17" s="56"/>
      <c r="B17" s="56" t="s">
        <v>177</v>
      </c>
      <c r="C17" s="56" t="s">
        <v>178</v>
      </c>
      <c r="D17" s="56" t="s">
        <v>177</v>
      </c>
      <c r="E17" s="56" t="s">
        <v>178</v>
      </c>
    </row>
    <row r="18" spans="1:20">
      <c r="A18" s="56" t="s">
        <v>78</v>
      </c>
      <c r="B18" s="72" t="str">
        <f>IF(E12="calcul","calcul",(E12-G12)/J9*1000)</f>
        <v>calcul</v>
      </c>
      <c r="C18" s="72" t="str">
        <f>IF(F12="calcul","calcul",(F12-H12)/J9*1000)</f>
        <v>calcul</v>
      </c>
      <c r="D18" s="73" t="str">
        <f>IF(E12="calcul","calcul",((E12-G12)*100)/E12)</f>
        <v>calcul</v>
      </c>
      <c r="E18" s="73" t="str">
        <f>IF(F12="calcul","calcul",((F12-H12)*100)/F12)</f>
        <v>calcul</v>
      </c>
    </row>
    <row r="19" spans="1:20">
      <c r="A19" s="56" t="s">
        <v>79</v>
      </c>
      <c r="B19" s="57" t="str">
        <f>IF(P12="calcul","calcul",(P12-R12)/U9*1000)</f>
        <v>calcul</v>
      </c>
      <c r="C19" s="57" t="str">
        <f>IF(Q12="calcul","calcul",(Q12-S12)/U9*1000)</f>
        <v>calcul</v>
      </c>
      <c r="D19" s="57" t="str">
        <f>IF(P12="calcul","calcul",((P12-R12)*100)/P12)</f>
        <v>calcul</v>
      </c>
      <c r="E19" s="57" t="str">
        <f>IF(Q12="calcul","calcul",((Q12-S12)*100)/Q12)</f>
        <v>calcul</v>
      </c>
    </row>
    <row r="21" spans="1:20">
      <c r="A21" s="5" t="s">
        <v>179</v>
      </c>
    </row>
    <row r="23" spans="1:20" ht="60">
      <c r="A23" s="16" t="s">
        <v>180</v>
      </c>
      <c r="B23" s="16" t="s">
        <v>181</v>
      </c>
      <c r="C23" s="66" t="s">
        <v>182</v>
      </c>
      <c r="D23" s="66" t="s">
        <v>183</v>
      </c>
      <c r="E23" s="66" t="s">
        <v>184</v>
      </c>
      <c r="F23" s="66" t="s">
        <v>185</v>
      </c>
      <c r="G23" s="66" t="s">
        <v>186</v>
      </c>
      <c r="H23" s="66" t="s">
        <v>187</v>
      </c>
      <c r="I23" s="66" t="s">
        <v>188</v>
      </c>
      <c r="J23" s="67" t="s">
        <v>189</v>
      </c>
    </row>
    <row r="24" spans="1:20">
      <c r="A24" s="16">
        <v>1</v>
      </c>
      <c r="B24" s="16">
        <v>1</v>
      </c>
      <c r="C24" s="8">
        <f t="shared" ref="C24:D26" si="6">G9</f>
        <v>0</v>
      </c>
      <c r="D24" s="8">
        <f t="shared" si="6"/>
        <v>0</v>
      </c>
      <c r="E24" s="62" t="str">
        <f>IF(E9="calcul","calcul",1-C24/E9)</f>
        <v>calcul</v>
      </c>
      <c r="F24" s="62" t="str">
        <f>IF(I24="calcul","calcul",0.552*(1-I24))</f>
        <v>calcul</v>
      </c>
      <c r="G24" s="62" t="str">
        <f>IF(F9="calcul","calcul",D24/F9)</f>
        <v>calcul</v>
      </c>
      <c r="H24" s="8">
        <f>$J$9</f>
        <v>93</v>
      </c>
      <c r="I24" s="63" t="str">
        <f>IF(E24="calcul","calcul",(1-(E24/0.842)))</f>
        <v>calcul</v>
      </c>
      <c r="J24" s="63" t="str">
        <f>IF(F24="calcul","calcul",LN(F24/(G24-(1-F24)))/H24)</f>
        <v>calcul</v>
      </c>
    </row>
    <row r="25" spans="1:20">
      <c r="A25" s="16">
        <v>1</v>
      </c>
      <c r="B25" s="16">
        <v>2</v>
      </c>
      <c r="C25" s="8">
        <f t="shared" si="6"/>
        <v>0</v>
      </c>
      <c r="D25" s="8">
        <f t="shared" si="6"/>
        <v>0</v>
      </c>
      <c r="E25" s="62" t="str">
        <f t="shared" ref="E25:E26" si="7">IF(E10="calcul","calcul",1-C25/E10)</f>
        <v>calcul</v>
      </c>
      <c r="F25" s="62" t="str">
        <f t="shared" ref="F25:F26" si="8">IF(I25="calcul","calcul",0.552*(1-I25))</f>
        <v>calcul</v>
      </c>
      <c r="G25" s="62" t="str">
        <f t="shared" ref="G25:G26" si="9">IF(F10="calcul","calcul",D25/F10)</f>
        <v>calcul</v>
      </c>
      <c r="H25" s="8">
        <f t="shared" ref="H25:H29" si="10">$J$9</f>
        <v>93</v>
      </c>
      <c r="I25" s="63" t="str">
        <f t="shared" ref="I25:I29" si="11">IF(E25="calcul","calcul",(1-(E25/0.842)))</f>
        <v>calcul</v>
      </c>
      <c r="J25" s="63" t="str">
        <f t="shared" ref="J25:J29" si="12">IF(F25="calcul","calcul",LN(F25/(G25-(1-F25)))/H25)</f>
        <v>calcul</v>
      </c>
    </row>
    <row r="26" spans="1:20" ht="15.75" thickBot="1">
      <c r="A26" s="68">
        <v>1</v>
      </c>
      <c r="B26" s="68">
        <v>3</v>
      </c>
      <c r="C26" s="69">
        <f t="shared" si="6"/>
        <v>0</v>
      </c>
      <c r="D26" s="69">
        <f t="shared" si="6"/>
        <v>0</v>
      </c>
      <c r="E26" s="70" t="str">
        <f t="shared" si="7"/>
        <v>calcul</v>
      </c>
      <c r="F26" s="70" t="str">
        <f t="shared" si="8"/>
        <v>calcul</v>
      </c>
      <c r="G26" s="70" t="str">
        <f t="shared" si="9"/>
        <v>calcul</v>
      </c>
      <c r="H26" s="69">
        <f t="shared" si="10"/>
        <v>93</v>
      </c>
      <c r="I26" s="71" t="str">
        <f t="shared" si="11"/>
        <v>calcul</v>
      </c>
      <c r="J26" s="71" t="str">
        <f t="shared" si="12"/>
        <v>calcul</v>
      </c>
    </row>
    <row r="27" spans="1:20" ht="15.75" thickTop="1">
      <c r="A27" s="64">
        <v>2</v>
      </c>
      <c r="B27" s="64">
        <v>1</v>
      </c>
      <c r="C27" s="65">
        <f t="shared" ref="C27:D29" si="13">R9</f>
        <v>0</v>
      </c>
      <c r="D27" s="65">
        <f t="shared" si="13"/>
        <v>0</v>
      </c>
      <c r="E27" s="65" t="str">
        <f>IF(P9="calcul","calcul",1-(C27/P9))</f>
        <v>calcul</v>
      </c>
      <c r="F27" s="65" t="str">
        <f t="shared" ref="F27:F29" si="14">IF(I27="calcul","calcul",0.842*(1-I27))</f>
        <v>calcul</v>
      </c>
      <c r="G27" s="65" t="str">
        <f>IF(Q9="calcul","calcul",D27/Q9)</f>
        <v>calcul</v>
      </c>
      <c r="H27" s="65">
        <f t="shared" si="10"/>
        <v>93</v>
      </c>
      <c r="I27" s="65" t="str">
        <f t="shared" si="11"/>
        <v>calcul</v>
      </c>
      <c r="J27" s="65" t="str">
        <f t="shared" si="12"/>
        <v>calcul</v>
      </c>
    </row>
    <row r="28" spans="1:20">
      <c r="A28" s="16">
        <v>2</v>
      </c>
      <c r="B28" s="16">
        <v>2</v>
      </c>
      <c r="C28" s="8">
        <f t="shared" si="13"/>
        <v>0</v>
      </c>
      <c r="D28" s="8">
        <f t="shared" si="13"/>
        <v>0</v>
      </c>
      <c r="E28" s="8" t="str">
        <f t="shared" ref="E28:E29" si="15">IF(P10="calcul","calcul",1-(C28/P10))</f>
        <v>calcul</v>
      </c>
      <c r="F28" s="8" t="str">
        <f t="shared" si="14"/>
        <v>calcul</v>
      </c>
      <c r="G28" s="8" t="str">
        <f t="shared" ref="G28:G29" si="16">IF(Q10="calcul","calcul",D28/Q10)</f>
        <v>calcul</v>
      </c>
      <c r="H28" s="8">
        <f t="shared" si="10"/>
        <v>93</v>
      </c>
      <c r="I28" s="8" t="str">
        <f t="shared" si="11"/>
        <v>calcul</v>
      </c>
      <c r="J28" s="8" t="str">
        <f t="shared" si="12"/>
        <v>calcul</v>
      </c>
    </row>
    <row r="29" spans="1:20">
      <c r="A29" s="16">
        <v>2</v>
      </c>
      <c r="B29" s="16">
        <v>3</v>
      </c>
      <c r="C29" s="8">
        <f t="shared" si="13"/>
        <v>0</v>
      </c>
      <c r="D29" s="8">
        <f t="shared" si="13"/>
        <v>0</v>
      </c>
      <c r="E29" s="8" t="str">
        <f t="shared" si="15"/>
        <v>calcul</v>
      </c>
      <c r="F29" s="8" t="str">
        <f t="shared" si="14"/>
        <v>calcul</v>
      </c>
      <c r="G29" s="8" t="str">
        <f t="shared" si="16"/>
        <v>calcul</v>
      </c>
      <c r="H29" s="8">
        <f t="shared" si="10"/>
        <v>93</v>
      </c>
      <c r="I29" s="8" t="str">
        <f t="shared" si="11"/>
        <v>calcul</v>
      </c>
      <c r="J29" s="8" t="str">
        <f t="shared" si="12"/>
        <v>calcul</v>
      </c>
    </row>
    <row r="32" spans="1:20" ht="21">
      <c r="A32" s="150" t="s">
        <v>190</v>
      </c>
      <c r="B32" s="150"/>
      <c r="C32" s="150"/>
      <c r="D32" s="150"/>
      <c r="E32" s="150"/>
      <c r="F32" s="150"/>
      <c r="G32" s="150"/>
      <c r="H32" s="150"/>
      <c r="I32" s="150"/>
      <c r="J32" s="150"/>
      <c r="K32" s="150"/>
      <c r="L32" s="150"/>
      <c r="M32" s="150"/>
      <c r="N32" s="150"/>
      <c r="O32" s="150"/>
      <c r="P32" s="150"/>
      <c r="Q32" s="150"/>
      <c r="R32" s="150"/>
      <c r="S32" s="150"/>
      <c r="T32" s="150"/>
    </row>
    <row r="34" spans="1:20">
      <c r="A34" s="7" t="s">
        <v>191</v>
      </c>
    </row>
    <row r="36" spans="1:20">
      <c r="A36" s="74"/>
      <c r="B36" s="116" t="s">
        <v>18</v>
      </c>
      <c r="C36" s="116"/>
      <c r="D36" s="116"/>
      <c r="E36" s="116"/>
      <c r="F36" s="116"/>
      <c r="G36" s="116"/>
      <c r="H36" s="32"/>
      <c r="I36" s="32"/>
      <c r="J36" s="32"/>
      <c r="K36" s="32"/>
      <c r="L36" s="116" t="s">
        <v>19</v>
      </c>
      <c r="M36" s="116"/>
      <c r="N36" s="116"/>
      <c r="O36" s="116"/>
      <c r="P36" s="116"/>
      <c r="Q36" s="116"/>
      <c r="R36" s="32"/>
      <c r="S36" s="32"/>
      <c r="T36" s="32"/>
    </row>
    <row r="37" spans="1:20" ht="38.25" customHeight="1">
      <c r="A37" s="74"/>
      <c r="B37" s="167"/>
      <c r="C37" s="167" t="s">
        <v>192</v>
      </c>
      <c r="D37" s="167" t="s">
        <v>193</v>
      </c>
      <c r="E37" s="167" t="s">
        <v>194</v>
      </c>
      <c r="F37" s="167" t="s">
        <v>195</v>
      </c>
      <c r="G37" s="167" t="s">
        <v>196</v>
      </c>
      <c r="H37" s="32"/>
      <c r="L37" s="167"/>
      <c r="M37" s="167" t="s">
        <v>192</v>
      </c>
      <c r="N37" s="167" t="s">
        <v>193</v>
      </c>
      <c r="O37" s="167" t="s">
        <v>194</v>
      </c>
      <c r="P37" s="167" t="s">
        <v>195</v>
      </c>
      <c r="Q37" s="167" t="s">
        <v>196</v>
      </c>
      <c r="R37" s="76">
        <v>2.5</v>
      </c>
      <c r="S37" s="76">
        <v>3.5</v>
      </c>
      <c r="T37" s="76">
        <v>4</v>
      </c>
    </row>
    <row r="38" spans="1:20">
      <c r="A38" s="74"/>
      <c r="B38" s="167"/>
      <c r="C38" s="167"/>
      <c r="D38" s="167"/>
      <c r="E38" s="167"/>
      <c r="F38" s="167"/>
      <c r="G38" s="167"/>
      <c r="H38" s="32"/>
      <c r="L38" s="167"/>
      <c r="M38" s="167"/>
      <c r="N38" s="167"/>
      <c r="O38" s="167"/>
      <c r="P38" s="167"/>
      <c r="Q38" s="167"/>
      <c r="R38" s="76">
        <v>2</v>
      </c>
      <c r="S38" s="76">
        <v>6</v>
      </c>
      <c r="T38" s="76">
        <v>10</v>
      </c>
    </row>
    <row r="39" spans="1:20">
      <c r="A39" s="74"/>
      <c r="B39" s="93">
        <v>1</v>
      </c>
      <c r="C39" s="93"/>
      <c r="D39" s="93"/>
      <c r="E39" s="93"/>
      <c r="F39" s="81" t="str">
        <f>IF(D39=0,"calcul",(0.0476*(D39^5))-(0.5262*(D39^4))+(2.3489*(D39^3))-(4.0523*(D39^2))+(2.5962*D39)-0.0025)</f>
        <v>calcul</v>
      </c>
      <c r="G39" s="81" t="str">
        <f>IF(D39=0,"calcul",F39/E39)</f>
        <v>calcul</v>
      </c>
      <c r="H39" s="32"/>
      <c r="L39" s="93">
        <v>1</v>
      </c>
      <c r="M39" s="93"/>
      <c r="N39" s="93"/>
      <c r="O39" s="93"/>
      <c r="P39" s="81" t="str">
        <f>IF(N39=0,"calcul",(0.0476*(N39^5))-(0.5262*(N39^4))+(2.3489*(N39^3))-(4.0523*(N39^2))+(2.5962*N39)-0.0025)</f>
        <v>calcul</v>
      </c>
      <c r="Q39" s="81" t="str">
        <f>IF(N39=0,"calcul",P39/O39)</f>
        <v>calcul</v>
      </c>
      <c r="R39" s="76"/>
      <c r="S39" s="76"/>
      <c r="T39" s="76"/>
    </row>
    <row r="40" spans="1:20">
      <c r="A40" s="74"/>
      <c r="B40" s="93">
        <v>2</v>
      </c>
      <c r="C40" s="93"/>
      <c r="D40" s="93"/>
      <c r="E40" s="93"/>
      <c r="F40" s="81" t="str">
        <f t="shared" ref="F40:F41" si="17">IF(D40=0,"calcul",(0.0476*(D40^5))-(0.5262*(D40^4))+(2.3489*(D40^3))-(4.0523*(D40^2))+(2.5962*D40)-0.0025)</f>
        <v>calcul</v>
      </c>
      <c r="G40" s="81" t="str">
        <f t="shared" ref="G40:G41" si="18">IF(D40=0,"calcul",F40/E40)</f>
        <v>calcul</v>
      </c>
      <c r="H40" s="32"/>
      <c r="L40" s="93">
        <v>2</v>
      </c>
      <c r="M40" s="93"/>
      <c r="N40" s="93"/>
      <c r="O40" s="93"/>
      <c r="P40" s="81" t="str">
        <f t="shared" ref="P40:P41" si="19">IF(N40=0,"calcul",(0.0476*(N40^5))-(0.5262*(N40^4))+(2.3489*(N40^3))-(4.0523*(N40^2))+(2.5962*N40)-0.0025)</f>
        <v>calcul</v>
      </c>
      <c r="Q40" s="81" t="str">
        <f t="shared" ref="Q40:Q41" si="20">IF(N40=0,"calcul",P40/O40)</f>
        <v>calcul</v>
      </c>
      <c r="R40" s="32"/>
      <c r="S40" s="32"/>
      <c r="T40" s="32"/>
    </row>
    <row r="41" spans="1:20">
      <c r="A41" s="74"/>
      <c r="B41" s="93">
        <v>3</v>
      </c>
      <c r="C41" s="93"/>
      <c r="D41" s="93"/>
      <c r="E41" s="93"/>
      <c r="F41" s="81" t="str">
        <f t="shared" si="17"/>
        <v>calcul</v>
      </c>
      <c r="G41" s="81" t="str">
        <f t="shared" si="18"/>
        <v>calcul</v>
      </c>
      <c r="H41" s="32"/>
      <c r="L41" s="93">
        <v>3</v>
      </c>
      <c r="M41" s="93"/>
      <c r="N41" s="93"/>
      <c r="O41" s="93"/>
      <c r="P41" s="81" t="str">
        <f t="shared" si="19"/>
        <v>calcul</v>
      </c>
      <c r="Q41" s="81" t="str">
        <f t="shared" si="20"/>
        <v>calcul</v>
      </c>
      <c r="R41" s="32"/>
      <c r="S41" s="32"/>
      <c r="T41" s="32"/>
    </row>
    <row r="42" spans="1:20">
      <c r="A42" s="74"/>
      <c r="B42" s="78"/>
      <c r="C42" s="78"/>
      <c r="D42" s="79"/>
      <c r="E42" s="91" t="s">
        <v>55</v>
      </c>
      <c r="F42" s="80" t="str">
        <f>IF(D39=0,"calcul",AVERAGE(F39:F41))</f>
        <v>calcul</v>
      </c>
      <c r="G42" s="80" t="str">
        <f>IF(D39=0,"calcul",AVERAGE(G39:G41))</f>
        <v>calcul</v>
      </c>
      <c r="H42" s="32"/>
      <c r="L42" s="78"/>
      <c r="M42" s="78"/>
      <c r="N42" s="79"/>
      <c r="O42" s="91" t="s">
        <v>55</v>
      </c>
      <c r="P42" s="80" t="str">
        <f>IF(N39=0,"calcul",AVERAGE(P39:P41))</f>
        <v>calcul</v>
      </c>
      <c r="Q42" s="80" t="str">
        <f>IF(N39=0,"calcul",AVERAGE(Q39:Q41))</f>
        <v>calcul</v>
      </c>
      <c r="R42" s="32"/>
      <c r="S42" s="32"/>
      <c r="T42" s="32"/>
    </row>
    <row r="43" spans="1:20">
      <c r="A43" s="74"/>
      <c r="B43" s="32"/>
      <c r="C43" s="32"/>
      <c r="D43" s="32"/>
      <c r="E43" s="32"/>
      <c r="F43" s="32"/>
      <c r="G43" s="32"/>
      <c r="H43" s="32"/>
      <c r="N43" s="32"/>
      <c r="O43" s="32"/>
      <c r="P43" s="32"/>
      <c r="Q43" s="32"/>
      <c r="R43" s="32"/>
      <c r="S43" s="32"/>
      <c r="T43" s="32"/>
    </row>
    <row r="44" spans="1:20">
      <c r="A44" s="82" t="s">
        <v>197</v>
      </c>
      <c r="B44" s="13"/>
      <c r="C44" s="13"/>
      <c r="D44" s="13"/>
      <c r="E44" s="13"/>
      <c r="F44" s="13"/>
      <c r="G44" s="13"/>
      <c r="H44" s="13"/>
      <c r="N44" s="13"/>
      <c r="O44" s="13"/>
      <c r="P44" s="13"/>
      <c r="Q44" s="13"/>
      <c r="R44" s="13"/>
      <c r="S44" s="13"/>
      <c r="T44" s="13"/>
    </row>
    <row r="45" spans="1:20">
      <c r="A45" s="43"/>
      <c r="B45" s="43"/>
      <c r="C45" s="43"/>
      <c r="D45" s="43"/>
      <c r="E45" s="43"/>
      <c r="F45" s="43"/>
      <c r="G45" s="43"/>
      <c r="H45" s="43"/>
      <c r="I45" s="43"/>
      <c r="J45" s="43"/>
      <c r="K45" s="43"/>
      <c r="L45" s="43"/>
      <c r="M45" s="43"/>
      <c r="N45" s="43"/>
      <c r="O45" s="43"/>
      <c r="P45" s="43"/>
      <c r="Q45" s="43"/>
      <c r="R45" s="43"/>
      <c r="S45" s="43"/>
      <c r="T45" s="43"/>
    </row>
    <row r="46" spans="1:20" ht="51">
      <c r="A46" s="43"/>
      <c r="B46" s="75" t="s">
        <v>198</v>
      </c>
      <c r="C46" s="75" t="s">
        <v>194</v>
      </c>
      <c r="D46" s="32"/>
      <c r="E46" s="75" t="s">
        <v>199</v>
      </c>
      <c r="F46" s="75" t="s">
        <v>200</v>
      </c>
      <c r="G46" s="43"/>
      <c r="H46" s="43"/>
      <c r="I46" s="43"/>
      <c r="J46" s="43"/>
      <c r="K46" s="43"/>
      <c r="L46" s="43"/>
      <c r="M46" s="43"/>
      <c r="N46" s="43"/>
      <c r="O46" s="43"/>
      <c r="P46" s="43"/>
      <c r="Q46" s="43"/>
      <c r="R46" s="43"/>
      <c r="S46" s="43"/>
      <c r="T46" s="43"/>
    </row>
    <row r="47" spans="1:20">
      <c r="B47" s="77">
        <v>5</v>
      </c>
      <c r="C47" s="77">
        <v>4</v>
      </c>
      <c r="D47" s="32"/>
      <c r="E47" s="77" t="s">
        <v>201</v>
      </c>
      <c r="F47" s="77">
        <v>0</v>
      </c>
    </row>
    <row r="48" spans="1:20">
      <c r="B48" s="77">
        <v>10</v>
      </c>
      <c r="C48" s="77">
        <v>2</v>
      </c>
      <c r="D48" s="32"/>
      <c r="E48" s="77" t="s">
        <v>202</v>
      </c>
      <c r="F48" s="77" t="s">
        <v>203</v>
      </c>
    </row>
    <row r="49" spans="2:6">
      <c r="B49" s="77">
        <v>15</v>
      </c>
      <c r="C49" s="77">
        <v>1.5</v>
      </c>
      <c r="D49" s="32"/>
      <c r="E49" s="77" t="s">
        <v>204</v>
      </c>
      <c r="F49" s="77" t="s">
        <v>205</v>
      </c>
    </row>
    <row r="50" spans="2:6">
      <c r="B50" s="77">
        <v>20</v>
      </c>
      <c r="C50" s="77">
        <v>1</v>
      </c>
      <c r="D50" s="32"/>
      <c r="E50" s="77" t="s">
        <v>206</v>
      </c>
      <c r="F50" s="77" t="s">
        <v>207</v>
      </c>
    </row>
    <row r="51" spans="2:6">
      <c r="B51" s="77">
        <v>30</v>
      </c>
      <c r="C51" s="77">
        <v>0.5</v>
      </c>
      <c r="D51" s="32"/>
      <c r="E51" s="77" t="s">
        <v>208</v>
      </c>
      <c r="F51" s="77" t="s">
        <v>209</v>
      </c>
    </row>
    <row r="52" spans="2:6">
      <c r="B52" s="32"/>
      <c r="C52" s="32"/>
      <c r="D52" s="32"/>
      <c r="E52" s="77" t="s">
        <v>210</v>
      </c>
      <c r="F52" s="77" t="s">
        <v>211</v>
      </c>
    </row>
    <row r="53" spans="2:6">
      <c r="B53" s="13"/>
      <c r="C53" s="13"/>
      <c r="D53" s="13"/>
      <c r="E53" s="13"/>
      <c r="F53" s="13"/>
    </row>
  </sheetData>
  <mergeCells count="40">
    <mergeCell ref="B37:B38"/>
    <mergeCell ref="C37:C38"/>
    <mergeCell ref="D37:D38"/>
    <mergeCell ref="E37:E38"/>
    <mergeCell ref="A32:T32"/>
    <mergeCell ref="F37:F38"/>
    <mergeCell ref="L37:L38"/>
    <mergeCell ref="M37:M38"/>
    <mergeCell ref="N37:N38"/>
    <mergeCell ref="O37:O38"/>
    <mergeCell ref="P37:P38"/>
    <mergeCell ref="Q37:Q38"/>
    <mergeCell ref="B36:G36"/>
    <mergeCell ref="L36:Q36"/>
    <mergeCell ref="G37:G38"/>
    <mergeCell ref="U7:U8"/>
    <mergeCell ref="U9:U11"/>
    <mergeCell ref="M6:U6"/>
    <mergeCell ref="B9:B11"/>
    <mergeCell ref="I9:I11"/>
    <mergeCell ref="M9:M11"/>
    <mergeCell ref="T9:T11"/>
    <mergeCell ref="C7:D7"/>
    <mergeCell ref="N7:O7"/>
    <mergeCell ref="P7:Q7"/>
    <mergeCell ref="R7:S7"/>
    <mergeCell ref="T7:T8"/>
    <mergeCell ref="A1:T1"/>
    <mergeCell ref="B6:J6"/>
    <mergeCell ref="J7:J8"/>
    <mergeCell ref="J9:J11"/>
    <mergeCell ref="B16:C16"/>
    <mergeCell ref="A7:A8"/>
    <mergeCell ref="B7:B8"/>
    <mergeCell ref="E7:F7"/>
    <mergeCell ref="G7:H7"/>
    <mergeCell ref="I7:I8"/>
    <mergeCell ref="L7:L8"/>
    <mergeCell ref="M7:M8"/>
    <mergeCell ref="D16:E16"/>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5BCAEC663E1BFE47A90098E9BFEA15E0" ma:contentTypeVersion="10" ma:contentTypeDescription="Crée un document." ma:contentTypeScope="" ma:versionID="55c87dcd53468ffa4b76b07e95e2a4a4">
  <xsd:schema xmlns:xsd="http://www.w3.org/2001/XMLSchema" xmlns:xs="http://www.w3.org/2001/XMLSchema" xmlns:p="http://schemas.microsoft.com/office/2006/metadata/properties" xmlns:ns2="5280252c-b368-445d-b75b-a16ab149927e" targetNamespace="http://schemas.microsoft.com/office/2006/metadata/properties" ma:root="true" ma:fieldsID="424d9535be65447677e98fdc5c1a0ff1" ns2:_="">
    <xsd:import namespace="5280252c-b368-445d-b75b-a16ab149927e"/>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280252c-b368-445d-b75b-a16ab14992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C3027D1-57FA-46AD-909F-B0C4CF40023B}"/>
</file>

<file path=customXml/itemProps2.xml><?xml version="1.0" encoding="utf-8"?>
<ds:datastoreItem xmlns:ds="http://schemas.openxmlformats.org/officeDocument/2006/customXml" ds:itemID="{FDCDE0D9-1486-4BA4-A827-C0B1094313C7}"/>
</file>

<file path=customXml/itemProps3.xml><?xml version="1.0" encoding="utf-8"?>
<ds:datastoreItem xmlns:ds="http://schemas.openxmlformats.org/officeDocument/2006/customXml" ds:itemID="{067227BA-9E2F-4CBE-A48E-AE7387B32756}"/>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Elodie Derivry</dc:creator>
  <cp:keywords/>
  <dc:description/>
  <cp:lastModifiedBy>Elodie Derivry</cp:lastModifiedBy>
  <cp:revision/>
  <dcterms:created xsi:type="dcterms:W3CDTF">2020-10-15T08:06:56Z</dcterms:created>
  <dcterms:modified xsi:type="dcterms:W3CDTF">2020-12-03T08:02:58Z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0x0101005BCAEC663E1BFE47A90098E9BFEA15E0</vt:lpwstr>
  </property>
</Properties>
</file>